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afson\Desktop\Autopsy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E24" i="1" l="1"/>
  <c r="E23" i="1"/>
  <c r="E22" i="1"/>
  <c r="E21" i="1"/>
  <c r="E20" i="1"/>
  <c r="E18" i="1"/>
  <c r="E17" i="1"/>
  <c r="D24" i="1"/>
  <c r="D23" i="1"/>
  <c r="D22" i="1"/>
  <c r="D21" i="1"/>
  <c r="D20" i="1"/>
  <c r="D18" i="1"/>
  <c r="D17" i="1"/>
  <c r="E13" i="1"/>
  <c r="D13" i="1"/>
  <c r="D12" i="1"/>
  <c r="E12" i="1"/>
  <c r="E11" i="1"/>
  <c r="D11" i="1"/>
  <c r="E10" i="1"/>
  <c r="D10" i="1"/>
  <c r="E9" i="1"/>
  <c r="D9" i="1" l="1"/>
  <c r="C18" i="1" l="1"/>
  <c r="C17" i="1"/>
  <c r="C21" i="1"/>
  <c r="C13" i="1" l="1"/>
  <c r="C12" i="1"/>
  <c r="C24" i="1"/>
  <c r="C22" i="1"/>
  <c r="C20" i="1"/>
  <c r="C19" i="1"/>
  <c r="C11" i="1"/>
  <c r="C9" i="1"/>
  <c r="C10" i="1"/>
  <c r="C23" i="1"/>
  <c r="C16" i="1"/>
  <c r="C15" i="1"/>
  <c r="C14" i="1"/>
</calcChain>
</file>

<file path=xl/sharedStrings.xml><?xml version="1.0" encoding="utf-8"?>
<sst xmlns="http://schemas.openxmlformats.org/spreadsheetml/2006/main" count="27" uniqueCount="27">
  <si>
    <t>Heart (g)</t>
  </si>
  <si>
    <t>Body weight (kg)</t>
  </si>
  <si>
    <t>Body length (cm)</t>
  </si>
  <si>
    <t xml:space="preserve">     Tricuspid valve (cm)</t>
  </si>
  <si>
    <t xml:space="preserve">     Pulmonic valve (cm)</t>
  </si>
  <si>
    <t xml:space="preserve">     Mitral valve (cm)</t>
  </si>
  <si>
    <t xml:space="preserve">     Aortic valve (cm)</t>
  </si>
  <si>
    <t xml:space="preserve">     Left ventricle (cm)</t>
  </si>
  <si>
    <t xml:space="preserve">     Interventricular septum (cm)</t>
  </si>
  <si>
    <t xml:space="preserve">     Right ventricle (cm)</t>
  </si>
  <si>
    <t>Lung, left (g)</t>
  </si>
  <si>
    <t>Lung, right (g)</t>
  </si>
  <si>
    <t>Spleen (g)</t>
  </si>
  <si>
    <t>Liver (g)</t>
  </si>
  <si>
    <t>Kidney, left (g)</t>
  </si>
  <si>
    <t>Kidney, right (g)</t>
  </si>
  <si>
    <t>Brain (g)</t>
  </si>
  <si>
    <t>Mean</t>
  </si>
  <si>
    <t>Observed</t>
  </si>
  <si>
    <t>Age (years)</t>
  </si>
  <si>
    <t>Adult male biometry</t>
  </si>
  <si>
    <t>Connolly et al, Autopsy Pathology: A Manual and Atlas, 3rd Edition, Elsevier.</t>
  </si>
  <si>
    <t>Thyroid (g)</t>
  </si>
  <si>
    <t>Max</t>
  </si>
  <si>
    <t>Min</t>
  </si>
  <si>
    <t>Pupil, right (mm)</t>
  </si>
  <si>
    <t>Pupil, left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</si>
</sst>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Protection="1"/>
    <xf numFmtId="0" fontId="2" fillId="0" borderId="1" xfId="0" applyFont="1" applyBorder="1" applyProtection="1"/>
    <xf numFmtId="0" fontId="4" fillId="0" borderId="0" xfId="0" applyFont="1" applyProtection="1"/>
    <xf numFmtId="0" fontId="1" fillId="0" borderId="1" xfId="0" applyFont="1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3" fillId="2" borderId="1" xfId="1" applyBorder="1" applyProtection="1"/>
    <xf numFmtId="1" fontId="1" fillId="0" borderId="1" xfId="0" applyNumberFormat="1" applyFont="1" applyBorder="1" applyProtection="1"/>
    <xf numFmtId="164" fontId="1" fillId="0" borderId="1" xfId="0" applyNumberFormat="1" applyFont="1" applyBorder="1" applyProtection="1"/>
    <xf numFmtId="0" fontId="1" fillId="0" borderId="1" xfId="0" applyFont="1" applyBorder="1" applyAlignment="1" applyProtection="1">
      <alignment horizontal="right"/>
    </xf>
    <xf numFmtId="1" fontId="3" fillId="2" borderId="1" xfId="1" applyNumberFormat="1" applyBorder="1" applyProtection="1"/>
    <xf numFmtId="0" fontId="3" fillId="2" borderId="1" xfId="1" applyBorder="1" applyAlignment="1" applyProtection="1">
      <alignment horizontal="right"/>
    </xf>
  </cellXfs>
  <cellStyles count="2">
    <cellStyle name="40% - Accent3" xfId="1" builtinId="39"/>
    <cellStyle name="Normal" xfId="0" builtinId="0"/>
  </cellStyles>
  <dxfs count="1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A23" sqref="A23"/>
    </sheetView>
  </sheetViews>
  <sheetFormatPr defaultRowHeight="15" x14ac:dyDescent="0.25"/>
  <cols>
    <col min="1" max="1" width="35" customWidth="1"/>
    <col min="2" max="2" width="13.85546875" customWidth="1"/>
    <col min="3" max="3" width="9.5703125" bestFit="1" customWidth="1"/>
    <col min="4" max="5" width="9.5703125" customWidth="1"/>
  </cols>
  <sheetData>
    <row r="1" spans="1:7" x14ac:dyDescent="0.25">
      <c r="A1" s="6" t="s">
        <v>20</v>
      </c>
      <c r="B1" s="6"/>
      <c r="C1" s="6"/>
      <c r="D1" s="6"/>
      <c r="E1" s="6"/>
    </row>
    <row r="2" spans="1:7" x14ac:dyDescent="0.25">
      <c r="A2" s="7"/>
      <c r="B2" s="7"/>
      <c r="C2" s="7"/>
      <c r="D2" s="7"/>
      <c r="E2" s="7"/>
    </row>
    <row r="3" spans="1:7" x14ac:dyDescent="0.25">
      <c r="A3" s="2"/>
      <c r="B3" s="3" t="s">
        <v>18</v>
      </c>
      <c r="C3" s="3" t="s">
        <v>17</v>
      </c>
      <c r="D3" s="3" t="s">
        <v>24</v>
      </c>
      <c r="E3" s="3" t="s">
        <v>23</v>
      </c>
      <c r="F3" s="1"/>
      <c r="G3" s="1"/>
    </row>
    <row r="4" spans="1:7" x14ac:dyDescent="0.25">
      <c r="A4" s="3" t="s">
        <v>19</v>
      </c>
      <c r="B4" s="5"/>
      <c r="C4" s="8"/>
      <c r="D4" s="8"/>
      <c r="E4" s="8"/>
      <c r="F4" s="1"/>
      <c r="G4" s="1"/>
    </row>
    <row r="5" spans="1:7" x14ac:dyDescent="0.25">
      <c r="A5" s="3" t="s">
        <v>1</v>
      </c>
      <c r="B5" s="5"/>
      <c r="C5" s="8"/>
      <c r="D5" s="8"/>
      <c r="E5" s="8"/>
      <c r="F5" s="1"/>
      <c r="G5" s="1"/>
    </row>
    <row r="6" spans="1:7" x14ac:dyDescent="0.25">
      <c r="A6" s="3" t="s">
        <v>2</v>
      </c>
      <c r="B6" s="5"/>
      <c r="C6" s="8"/>
      <c r="D6" s="8"/>
      <c r="E6" s="8"/>
      <c r="F6" s="1"/>
      <c r="G6" s="1"/>
    </row>
    <row r="7" spans="1:7" x14ac:dyDescent="0.25">
      <c r="A7" s="3" t="s">
        <v>25</v>
      </c>
      <c r="B7" s="5"/>
      <c r="C7" s="8"/>
      <c r="D7" s="8"/>
      <c r="E7" s="8"/>
      <c r="F7" s="1"/>
      <c r="G7" s="1"/>
    </row>
    <row r="8" spans="1:7" x14ac:dyDescent="0.25">
      <c r="A8" s="3" t="s">
        <v>26</v>
      </c>
      <c r="B8" s="5"/>
      <c r="C8" s="8"/>
      <c r="D8" s="8"/>
      <c r="E8" s="8"/>
      <c r="F8" s="1"/>
      <c r="G8" s="1"/>
    </row>
    <row r="9" spans="1:7" x14ac:dyDescent="0.25">
      <c r="A9" s="3" t="s">
        <v>0</v>
      </c>
      <c r="B9" s="5"/>
      <c r="C9" s="9" t="str">
        <f>IF(OR(B6="",B9="")," ", 330+(B6-175)*1.9)</f>
        <v xml:space="preserve"> </v>
      </c>
      <c r="D9" s="9" t="str">
        <f>IF(OR($B$6="",$B9=""), " ", $C9-60)</f>
        <v xml:space="preserve"> </v>
      </c>
      <c r="E9" s="9" t="str">
        <f>IF(OR($B$6="",$B9=""), " ", $C9+60)</f>
        <v xml:space="preserve"> </v>
      </c>
      <c r="F9" s="1"/>
      <c r="G9" s="1"/>
    </row>
    <row r="10" spans="1:7" x14ac:dyDescent="0.25">
      <c r="A10" s="3" t="s">
        <v>3</v>
      </c>
      <c r="B10" s="5"/>
      <c r="C10" s="10" t="str">
        <f>IF(OR(B6="", B10=""), " ", 11.99+(B6-175)*0.013)</f>
        <v xml:space="preserve"> </v>
      </c>
      <c r="D10" s="9" t="str">
        <f>IF(OR($B$6="",$B10=""), " ", $C10-1.2)</f>
        <v xml:space="preserve"> </v>
      </c>
      <c r="E10" s="10" t="str">
        <f>IF(OR($B$6="",$B10=""), " ", $C10+1.2)</f>
        <v xml:space="preserve"> </v>
      </c>
      <c r="F10" s="1"/>
      <c r="G10" s="1"/>
    </row>
    <row r="11" spans="1:7" x14ac:dyDescent="0.25">
      <c r="A11" s="3" t="s">
        <v>4</v>
      </c>
      <c r="B11" s="5"/>
      <c r="C11" s="10" t="str">
        <f>IF(OR(B11="", B6=""), " ", 6.65+(B6-175)*0.01)</f>
        <v xml:space="preserve"> </v>
      </c>
      <c r="D11" s="9" t="str">
        <f>IF(OR($B$6="",$B11=""), " ", $C11-1)</f>
        <v xml:space="preserve"> </v>
      </c>
      <c r="E11" s="10" t="str">
        <f>IF(OR($B$6="",$B11=""), " ", $C11+1)</f>
        <v xml:space="preserve"> </v>
      </c>
      <c r="F11" s="1"/>
      <c r="G11" s="1"/>
    </row>
    <row r="12" spans="1:7" x14ac:dyDescent="0.25">
      <c r="A12" s="3" t="s">
        <v>5</v>
      </c>
      <c r="B12" s="5"/>
      <c r="C12" s="10" t="str">
        <f>IF(OR(B12="", B6=""), " ", 9.67+(B6-175)*0.013)</f>
        <v xml:space="preserve"> </v>
      </c>
      <c r="D12" s="9" t="str">
        <f>IF(OR($B$6="",$B12=""), " ", $C12-1)</f>
        <v xml:space="preserve"> </v>
      </c>
      <c r="E12" s="10" t="str">
        <f>IF(OR($B$6="",$B12=""), " ", $C12+1)</f>
        <v xml:space="preserve"> </v>
      </c>
      <c r="F12" s="1"/>
      <c r="G12" s="1"/>
    </row>
    <row r="13" spans="1:7" x14ac:dyDescent="0.25">
      <c r="A13" s="3" t="s">
        <v>6</v>
      </c>
      <c r="B13" s="5"/>
      <c r="C13" s="10" t="str">
        <f>IF(OR(B13="", B6=""), " ", 6.75+(B6-175)*0.01)</f>
        <v xml:space="preserve"> </v>
      </c>
      <c r="D13" s="9" t="str">
        <f>IF(OR($B$6="",$B13=""), " ", $C13-1.2)</f>
        <v xml:space="preserve"> </v>
      </c>
      <c r="E13" s="10" t="str">
        <f>IF(OR($B$6="",$B13=""), " ", $C13+1.2)</f>
        <v xml:space="preserve"> </v>
      </c>
      <c r="F13" s="1"/>
      <c r="G13" s="1"/>
    </row>
    <row r="14" spans="1:7" x14ac:dyDescent="0.25">
      <c r="A14" s="3" t="s">
        <v>7</v>
      </c>
      <c r="B14" s="5"/>
      <c r="C14" s="11" t="str">
        <f>IF(B14="", " ", "&lt; 1.5")</f>
        <v xml:space="preserve"> </v>
      </c>
      <c r="D14" s="12"/>
      <c r="E14" s="13"/>
      <c r="F14" s="1"/>
      <c r="G14" s="1"/>
    </row>
    <row r="15" spans="1:7" x14ac:dyDescent="0.25">
      <c r="A15" s="3" t="s">
        <v>8</v>
      </c>
      <c r="B15" s="5"/>
      <c r="C15" s="11" t="str">
        <f>IF(B15="", " ", "&lt; 1.5")</f>
        <v xml:space="preserve"> </v>
      </c>
      <c r="D15" s="12"/>
      <c r="E15" s="13"/>
      <c r="F15" s="1"/>
      <c r="G15" s="1"/>
    </row>
    <row r="16" spans="1:7" x14ac:dyDescent="0.25">
      <c r="A16" s="3" t="s">
        <v>9</v>
      </c>
      <c r="B16" s="5"/>
      <c r="C16" s="11" t="str">
        <f>IF(B16="", " ", "&lt; 0.4")</f>
        <v xml:space="preserve"> </v>
      </c>
      <c r="D16" s="12"/>
      <c r="E16" s="13"/>
      <c r="F16" s="1"/>
      <c r="G16" s="1"/>
    </row>
    <row r="17" spans="1:7" x14ac:dyDescent="0.25">
      <c r="A17" s="3" t="s">
        <v>11</v>
      </c>
      <c r="B17" s="5"/>
      <c r="C17" s="2" t="str">
        <f>IF(OR(B6="", B17=""), " ", 455 + (B6 - 175)*1)</f>
        <v xml:space="preserve"> </v>
      </c>
      <c r="D17" s="9" t="str">
        <f>IF(OR($B$6="",$B17=""), " ", $C17-100)</f>
        <v xml:space="preserve"> </v>
      </c>
      <c r="E17" s="9" t="str">
        <f>IF(OR($B$6="",$B17=""), " ", $C17+100)</f>
        <v xml:space="preserve"> </v>
      </c>
      <c r="F17" s="1"/>
      <c r="G17" s="1"/>
    </row>
    <row r="18" spans="1:7" x14ac:dyDescent="0.25">
      <c r="A18" s="3" t="s">
        <v>10</v>
      </c>
      <c r="B18" s="5"/>
      <c r="C18" s="9" t="str">
        <f>IF(OR(B18="", B6=""), " ", 402 + (B6 - 175)*0.9)</f>
        <v xml:space="preserve"> </v>
      </c>
      <c r="D18" s="9" t="str">
        <f>IF(OR($B$6="",$B18=""), " ", $C18-100)</f>
        <v xml:space="preserve"> </v>
      </c>
      <c r="E18" s="9" t="str">
        <f>IF(OR($B$6="",$B18=""), " ", $C18+100)</f>
        <v xml:space="preserve"> </v>
      </c>
      <c r="F18" s="1"/>
      <c r="G18" s="1"/>
    </row>
    <row r="19" spans="1:7" x14ac:dyDescent="0.25">
      <c r="A19" s="3" t="s">
        <v>12</v>
      </c>
      <c r="B19" s="5"/>
      <c r="C19" s="9" t="str">
        <f>IF(OR(B19="", B4=""), " ", 190-B4*0.9)</f>
        <v xml:space="preserve"> </v>
      </c>
      <c r="D19" s="9" t="str">
        <f>IF(OR($B$4="",$B19=""), " ", $C19-60)</f>
        <v xml:space="preserve"> </v>
      </c>
      <c r="E19" s="9" t="str">
        <f>IF(OR($B$4="",$B19=""), " ", $C19+60)</f>
        <v xml:space="preserve"> </v>
      </c>
      <c r="F19" s="1"/>
      <c r="G19" s="1"/>
    </row>
    <row r="20" spans="1:7" x14ac:dyDescent="0.25">
      <c r="A20" s="3" t="s">
        <v>13</v>
      </c>
      <c r="B20" s="5"/>
      <c r="C20" s="2" t="str">
        <f>IF(OR(B20="",B6="", B4=""), " ", 1780+(B6-175)*4-B4*2)</f>
        <v xml:space="preserve"> </v>
      </c>
      <c r="D20" s="9" t="str">
        <f>IF(OR($B$6="",$B20="", $B$4=""), " ", $C20-300)</f>
        <v xml:space="preserve"> </v>
      </c>
      <c r="E20" s="9" t="str">
        <f>IF(OR($B$6="",$B20="", $B$4=""), " ", $C20+300)</f>
        <v xml:space="preserve"> </v>
      </c>
      <c r="F20" s="1"/>
      <c r="G20" s="1"/>
    </row>
    <row r="21" spans="1:7" x14ac:dyDescent="0.25">
      <c r="A21" s="3" t="s">
        <v>15</v>
      </c>
      <c r="B21" s="5"/>
      <c r="C21" s="9" t="str">
        <f>IF(OR(B21="", B6=""), " ", (301 + (B6 - 175)*1.15)/2)</f>
        <v xml:space="preserve"> </v>
      </c>
      <c r="D21" s="9" t="str">
        <f>IF(OR($B$6="",$B21=""), " ", $C21-40)</f>
        <v xml:space="preserve"> </v>
      </c>
      <c r="E21" s="9" t="str">
        <f>IF(OR($B$6="",$B21=""), " ", $C21+40)</f>
        <v xml:space="preserve"> </v>
      </c>
      <c r="F21" s="1"/>
      <c r="G21" s="1"/>
    </row>
    <row r="22" spans="1:7" x14ac:dyDescent="0.25">
      <c r="A22" s="3" t="s">
        <v>14</v>
      </c>
      <c r="B22" s="5"/>
      <c r="C22" s="9" t="str">
        <f>IF(OR(B22="", B6=""), " ", (301 + (B6 - 175)*1.15)/2)</f>
        <v xml:space="preserve"> </v>
      </c>
      <c r="D22" s="9" t="str">
        <f>IF(OR($B$6="",$B22="")," ",$C22-40)</f>
        <v xml:space="preserve"> </v>
      </c>
      <c r="E22" s="9" t="str">
        <f>IF(OR($B$6="",$B22="")," ",$C22+40)</f>
        <v xml:space="preserve"> </v>
      </c>
      <c r="F22" s="1"/>
      <c r="G22" s="1"/>
    </row>
    <row r="23" spans="1:7" x14ac:dyDescent="0.25">
      <c r="A23" s="3" t="s">
        <v>22</v>
      </c>
      <c r="B23" s="5"/>
      <c r="C23" s="2" t="str">
        <f>IF(B23="", " ", 18)</f>
        <v xml:space="preserve"> </v>
      </c>
      <c r="D23" s="9" t="str">
        <f>IF($B23="", " ", $C23-10)</f>
        <v xml:space="preserve"> </v>
      </c>
      <c r="E23" s="9" t="str">
        <f>IF($B23="", " ", $C23+10)</f>
        <v xml:space="preserve"> </v>
      </c>
      <c r="F23" s="1"/>
      <c r="G23" s="1"/>
    </row>
    <row r="24" spans="1:7" x14ac:dyDescent="0.25">
      <c r="A24" s="3" t="s">
        <v>16</v>
      </c>
      <c r="B24" s="5"/>
      <c r="C24" s="2" t="str">
        <f>IF(OR(B24="", B4=""), " ", 1490-B4*2)</f>
        <v xml:space="preserve"> </v>
      </c>
      <c r="D24" s="9" t="str">
        <f>IF(OR($B$4="",$B24=""), " ", $C24-40)</f>
        <v xml:space="preserve"> </v>
      </c>
      <c r="E24" s="9" t="str">
        <f>IF(OR($B$4="",$B24=""), " ", $C24+40)</f>
        <v xml:space="preserve"> </v>
      </c>
      <c r="F24" s="1"/>
      <c r="G24" s="1"/>
    </row>
    <row r="25" spans="1:7" ht="20.25" customHeight="1" x14ac:dyDescent="0.25">
      <c r="A25" s="4" t="s">
        <v>21</v>
      </c>
      <c r="B25" s="6"/>
      <c r="C25" s="6"/>
      <c r="D25" s="6"/>
      <c r="E25" s="6"/>
      <c r="F25" s="1"/>
      <c r="G25" s="1"/>
    </row>
    <row r="26" spans="1:7" x14ac:dyDescent="0.25"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F28" s="1"/>
      <c r="G28" s="1"/>
    </row>
    <row r="29" spans="1:7" x14ac:dyDescent="0.25"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</sheetData>
  <conditionalFormatting sqref="B9">
    <cfRule type="cellIs" dxfId="17" priority="21" operator="lessThan">
      <formula>$D$9</formula>
    </cfRule>
    <cfRule type="cellIs" dxfId="16" priority="22" operator="greaterThan">
      <formula>$E$9</formula>
    </cfRule>
  </conditionalFormatting>
  <conditionalFormatting sqref="B17">
    <cfRule type="cellIs" dxfId="15" priority="19" operator="lessThan">
      <formula>$D$17</formula>
    </cfRule>
    <cfRule type="cellIs" dxfId="14" priority="20" operator="greaterThan">
      <formula>$E$17</formula>
    </cfRule>
  </conditionalFormatting>
  <conditionalFormatting sqref="B18">
    <cfRule type="cellIs" dxfId="13" priority="17" operator="lessThan">
      <formula>$D$18</formula>
    </cfRule>
    <cfRule type="cellIs" dxfId="12" priority="18" operator="greaterThan">
      <formula>$E$18</formula>
    </cfRule>
  </conditionalFormatting>
  <conditionalFormatting sqref="B19">
    <cfRule type="cellIs" dxfId="11" priority="15" operator="lessThan">
      <formula>$D$19</formula>
    </cfRule>
    <cfRule type="cellIs" dxfId="10" priority="16" operator="greaterThan">
      <formula>$E$19</formula>
    </cfRule>
  </conditionalFormatting>
  <conditionalFormatting sqref="B20">
    <cfRule type="cellIs" dxfId="9" priority="13" operator="lessThan">
      <formula>$D$20</formula>
    </cfRule>
    <cfRule type="cellIs" dxfId="8" priority="14" operator="greaterThan">
      <formula>$E$20</formula>
    </cfRule>
  </conditionalFormatting>
  <conditionalFormatting sqref="B21">
    <cfRule type="cellIs" dxfId="7" priority="11" operator="lessThan">
      <formula>$D$21</formula>
    </cfRule>
    <cfRule type="cellIs" dxfId="6" priority="12" operator="greaterThan">
      <formula>$E$21</formula>
    </cfRule>
  </conditionalFormatting>
  <conditionalFormatting sqref="B22">
    <cfRule type="cellIs" dxfId="5" priority="9" operator="lessThan">
      <formula>$D$22</formula>
    </cfRule>
    <cfRule type="cellIs" dxfId="4" priority="10" operator="greaterThan">
      <formula>$E$22</formula>
    </cfRule>
  </conditionalFormatting>
  <conditionalFormatting sqref="B23">
    <cfRule type="cellIs" dxfId="3" priority="3" operator="lessThan">
      <formula>$D$23</formula>
    </cfRule>
    <cfRule type="cellIs" dxfId="2" priority="4" operator="greaterThan">
      <formula>$E$23</formula>
    </cfRule>
  </conditionalFormatting>
  <conditionalFormatting sqref="B24">
    <cfRule type="cellIs" dxfId="1" priority="1" operator="lessThan">
      <formula>$D$24</formula>
    </cfRule>
    <cfRule type="cellIs" dxfId="0" priority="2" operator="greaterThan">
      <formula>$E$24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UCLA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Gustafson, Anastasia B.</dc:creator>
  <cp:lastModifiedBy>UCLA Health System</cp:lastModifiedBy>
  <dcterms:created xsi:type="dcterms:W3CDTF">2019-04-18T21:27:24Z</dcterms:created>
  <dcterms:modified xsi:type="dcterms:W3CDTF">2022-10-04T01:10:35Z</dcterms:modified>
</cp:coreProperties>
</file>