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codeName="ThisWorkbook"/>
  <xr:revisionPtr revIDLastSave="0" documentId="13_ncr:1_{27F2FB3E-C25E-4906-B4DA-DDFF357E252C}" xr6:coauthVersionLast="47" xr6:coauthVersionMax="47" xr10:uidLastSave="{00000000-0000-0000-0000-000000000000}"/>
  <bookViews>
    <workbookView xWindow="705" yWindow="705" windowWidth="13027" windowHeight="14235" xr2:uid="{00000000-000D-0000-FFFF-FFFF00000000}"/>
  </bookViews>
  <sheets>
    <sheet name="Rate" sheetId="3" r:id="rId1"/>
    <sheet name="Dat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D10" i="3" s="1"/>
  <c r="D73" i="3"/>
  <c r="D68" i="3" s="1"/>
  <c r="D69" i="3" s="1"/>
  <c r="E68" i="3"/>
  <c r="E69" i="3"/>
  <c r="B64" i="3"/>
  <c r="B65" i="3" s="1"/>
  <c r="B66" i="3" s="1"/>
  <c r="B67" i="3" s="1"/>
  <c r="B68" i="3" s="1"/>
  <c r="B69" i="3" s="1"/>
  <c r="B70" i="3" s="1"/>
  <c r="D64" i="3"/>
  <c r="D65" i="3" s="1"/>
  <c r="E64" i="3"/>
  <c r="E65" i="3"/>
  <c r="D66" i="3"/>
  <c r="F66" i="3" s="1"/>
  <c r="E66" i="3"/>
  <c r="D67" i="3"/>
  <c r="F67" i="3" s="1"/>
  <c r="E67" i="3"/>
  <c r="D70" i="3"/>
  <c r="F70" i="3" s="1"/>
  <c r="E70" i="3"/>
  <c r="F65" i="3" l="1"/>
  <c r="F64" i="3"/>
  <c r="F71" i="3" s="1"/>
  <c r="F68" i="3"/>
  <c r="F69" i="3"/>
  <c r="E53" i="3" l="1"/>
  <c r="E38" i="3"/>
  <c r="E52" i="3" l="1"/>
  <c r="E37" i="3"/>
  <c r="E10" i="3"/>
  <c r="E23" i="3"/>
  <c r="E50" i="3"/>
  <c r="E35" i="3"/>
  <c r="E51" i="3"/>
  <c r="E36" i="3"/>
  <c r="E22" i="3"/>
  <c r="E9" i="3"/>
  <c r="E49" i="3"/>
  <c r="E34" i="3"/>
  <c r="E21" i="3"/>
  <c r="E8" i="3"/>
  <c r="E54" i="3"/>
  <c r="E39" i="3"/>
  <c r="E24" i="3"/>
  <c r="E11" i="3"/>
  <c r="E48" i="3"/>
  <c r="E33" i="3"/>
  <c r="E20" i="3"/>
  <c r="E7" i="3"/>
  <c r="B48" i="3"/>
  <c r="B49" i="3" s="1"/>
  <c r="B50" i="3" s="1"/>
  <c r="D48" i="3"/>
  <c r="D39" i="3"/>
  <c r="D24" i="3"/>
  <c r="D11" i="3"/>
  <c r="D42" i="3"/>
  <c r="D57" i="3"/>
  <c r="D52" i="3" s="1"/>
  <c r="D53" i="3" s="1"/>
  <c r="F53" i="3" s="1"/>
  <c r="F48" i="3" l="1"/>
  <c r="F39" i="3"/>
  <c r="F24" i="3"/>
  <c r="D37" i="3"/>
  <c r="D38" i="3" s="1"/>
  <c r="F38" i="3" s="1"/>
  <c r="D27" i="3"/>
  <c r="D23" i="3" s="1"/>
  <c r="D7" i="3"/>
  <c r="D54" i="3"/>
  <c r="D51" i="3"/>
  <c r="D50" i="3"/>
  <c r="D49" i="3"/>
  <c r="D36" i="3"/>
  <c r="D35" i="3"/>
  <c r="D34" i="3"/>
  <c r="D33" i="3"/>
  <c r="D22" i="3"/>
  <c r="D21" i="3"/>
  <c r="D20" i="3"/>
  <c r="D9" i="3"/>
  <c r="D8" i="3"/>
  <c r="B51" i="3"/>
  <c r="B52" i="3" s="1"/>
  <c r="B53" i="3" s="1"/>
  <c r="B54" i="3" s="1"/>
  <c r="B33" i="3"/>
  <c r="B34" i="3" s="1"/>
  <c r="B35" i="3" s="1"/>
  <c r="B36" i="3" s="1"/>
  <c r="B37" i="3" s="1"/>
  <c r="B38" i="3" s="1"/>
  <c r="B39" i="3" s="1"/>
  <c r="B20" i="3"/>
  <c r="B21" i="3" s="1"/>
  <c r="B22" i="3" s="1"/>
  <c r="B23" i="3" s="1"/>
  <c r="B24" i="3" s="1"/>
  <c r="B7" i="3"/>
  <c r="B8" i="3" s="1"/>
  <c r="B9" i="3" s="1"/>
  <c r="B10" i="3" s="1"/>
  <c r="B11" i="3" s="1"/>
  <c r="F54" i="3" l="1"/>
  <c r="F7" i="3"/>
  <c r="F37" i="3" l="1"/>
  <c r="F51" i="3"/>
  <c r="F36" i="3"/>
  <c r="F35" i="3"/>
  <c r="F34" i="3"/>
  <c r="F22" i="3" l="1"/>
  <c r="F33" i="3"/>
  <c r="F40" i="3" s="1"/>
  <c r="F23" i="3"/>
  <c r="F21" i="3"/>
  <c r="F20" i="3"/>
  <c r="F25" i="3" s="1"/>
  <c r="F11" i="3"/>
  <c r="F52" i="3" l="1"/>
  <c r="F50" i="3"/>
  <c r="F49" i="3"/>
  <c r="F55" i="3" s="1"/>
  <c r="F10" i="3" l="1"/>
  <c r="F9" i="3"/>
  <c r="F8" i="3"/>
  <c r="F12" i="3" l="1"/>
</calcChain>
</file>

<file path=xl/sharedStrings.xml><?xml version="1.0" encoding="utf-8"?>
<sst xmlns="http://schemas.openxmlformats.org/spreadsheetml/2006/main" count="269" uniqueCount="149">
  <si>
    <t>RNAseq library construction</t>
  </si>
  <si>
    <t>Quantity</t>
  </si>
  <si>
    <t>Unit price</t>
  </si>
  <si>
    <t>Total price</t>
  </si>
  <si>
    <t>Grand total</t>
  </si>
  <si>
    <t>*</t>
  </si>
  <si>
    <t>Million Reads/sample</t>
  </si>
  <si>
    <t>Sequencing lane calculator (Lanes needed)</t>
  </si>
  <si>
    <t>Note:</t>
  </si>
  <si>
    <t>Million Reads from each direction/sample</t>
  </si>
  <si>
    <t xml:space="preserve">DNA library prep </t>
  </si>
  <si>
    <t>RNA extraction</t>
  </si>
  <si>
    <t>RNA QC  (Nanotrop &amp; Bioanalyzer)</t>
  </si>
  <si>
    <t>Library QC (Qubit and Bioanalyzer)</t>
  </si>
  <si>
    <t>Genomic DNA QC  (Nanotrop &amp; Bioanalyzer)</t>
  </si>
  <si>
    <t>Unit</t>
  </si>
  <si>
    <t>NovaSeq SP 200 Cycles</t>
  </si>
  <si>
    <t>MiSeq v3 PE 150 Cycles</t>
  </si>
  <si>
    <t>MiSeq v2 PE 300 Cycles</t>
  </si>
  <si>
    <t>MiSeq v3 PE 600 Cycles</t>
  </si>
  <si>
    <t>NextSeq v2 PE 150 Cycles - High Output</t>
  </si>
  <si>
    <t>NextSeq v2 PE 150 Cycles - Mid Output</t>
  </si>
  <si>
    <t>NextSeq v2 PE 300 Cycles - Mid Output</t>
  </si>
  <si>
    <t>NovaSeq SP 300 Cycles</t>
  </si>
  <si>
    <t>NovaSeq SP 500 Cycles</t>
  </si>
  <si>
    <t>NovaSeq S1 100 Cycles</t>
  </si>
  <si>
    <t>NovaSeq S1 200 Cycles</t>
  </si>
  <si>
    <t>Oxford Nanopore Library Construction &amp; Sequencing</t>
  </si>
  <si>
    <t>Per Run</t>
  </si>
  <si>
    <t>Per Lane</t>
  </si>
  <si>
    <t>Per Flowcell</t>
  </si>
  <si>
    <t>Description - Sequencing</t>
  </si>
  <si>
    <t>Description - Library Construction</t>
  </si>
  <si>
    <t>Per Sample</t>
  </si>
  <si>
    <t xml:space="preserve">Agilent HS DNA QC </t>
  </si>
  <si>
    <t xml:space="preserve">Agilent Test Genomic DNA Analysis </t>
  </si>
  <si>
    <t>Nanodrop DNA/RNA Concentration Measurement</t>
  </si>
  <si>
    <t>Pico Green Measurement with Plate Reader (per plate)</t>
  </si>
  <si>
    <t>Per Plane</t>
  </si>
  <si>
    <t>Data Analysis Partial, Next Generation Sequencing</t>
  </si>
  <si>
    <t>Data Retrieval from Amazon (1X50 run)</t>
  </si>
  <si>
    <t>Per Library Pool</t>
  </si>
  <si>
    <t>Use of ABI7500 (with 96 Well Plate)</t>
  </si>
  <si>
    <t>Per Hour</t>
  </si>
  <si>
    <t>Per Shipment</t>
  </si>
  <si>
    <t>Per Plate</t>
  </si>
  <si>
    <t>Description - Others</t>
  </si>
  <si>
    <t>Enter No. of Samples :</t>
  </si>
  <si>
    <t>2x100 NovaSeq S4 (per lane)</t>
  </si>
  <si>
    <t>NvSq SP =</t>
  </si>
  <si>
    <t>NvSq S1 =</t>
  </si>
  <si>
    <t>NvSq S2 =</t>
  </si>
  <si>
    <t>NvSq S4 =</t>
  </si>
  <si>
    <t>NxSq(H)=</t>
  </si>
  <si>
    <t>NxSq(M)=</t>
  </si>
  <si>
    <t>HiSq =</t>
  </si>
  <si>
    <t>2x150 NovaSeq S4 (per lane)</t>
  </si>
  <si>
    <t>2x50 NovaSeq SP (per lane)</t>
  </si>
  <si>
    <t>Data analysis (full)</t>
  </si>
  <si>
    <t>External</t>
  </si>
  <si>
    <t>Internal</t>
  </si>
  <si>
    <t>MiSeq v2 PE 500 Cycles</t>
  </si>
  <si>
    <t>NextSeq v2 SR 75 Cycles - High Output</t>
  </si>
  <si>
    <t>NextSeq v2 PE 300 Cycles - High Output</t>
  </si>
  <si>
    <t>HiSeq 3000 (SR 1X50 or 1x65)</t>
  </si>
  <si>
    <t>HiSeq 3000 (PE 2x150)</t>
  </si>
  <si>
    <t>NovaSeq SP 100 Cycles</t>
  </si>
  <si>
    <t>NovaSeq S1 300 Cycles</t>
  </si>
  <si>
    <t>NovaSeq S2 100 Cycles</t>
  </si>
  <si>
    <t>NovaSeq S2 200 Cycles</t>
  </si>
  <si>
    <t>NovaSeq S2 300 Cycles</t>
  </si>
  <si>
    <t>NovaSeq S4 200 Cycles</t>
  </si>
  <si>
    <t>NovaSeq S4 300 Cycles</t>
  </si>
  <si>
    <t>10X Single Cell 3' Gene Expression Sequencing Library Prep</t>
  </si>
  <si>
    <t>10X Single Cell TCR Sequencing Library Prep</t>
  </si>
  <si>
    <t>10X Single Cell TCR &amp; 5' Gene Expression Sequencing Library Prep</t>
  </si>
  <si>
    <t>10X Single Cell ATAC Sequencing Library Prep</t>
  </si>
  <si>
    <t>10X Single Cell Harshing Library Prep (featured barcode kit provided)</t>
  </si>
  <si>
    <t>10X Visium Gene Expression (GEX)</t>
  </si>
  <si>
    <t>Per Slide</t>
  </si>
  <si>
    <t>10X Visium Tissue Optimization (TO)</t>
  </si>
  <si>
    <t>Additional AOI</t>
  </si>
  <si>
    <t>Per Region of Interest</t>
  </si>
  <si>
    <t>Chromium Next GEM Single Cell Multiome ATAC + Gene Expression</t>
  </si>
  <si>
    <t>GeoMx Cancer Transcriptome Analysis for Human</t>
  </si>
  <si>
    <t>GeoMx Protein Profiling</t>
  </si>
  <si>
    <t>GeoMx Whole Transcriptome Analysis for Human &amp; Mouse</t>
  </si>
  <si>
    <t>Globin Reduction</t>
  </si>
  <si>
    <t>Library Prep, DNA (Kapa Hyper DNA)</t>
  </si>
  <si>
    <t>Library Prep, Methy</t>
  </si>
  <si>
    <t>Library Prep, Nugen Ovation RNA Ultra Low Input + Kapa Hyper</t>
  </si>
  <si>
    <t>Library Prep, QiaSeq miRNA Small RNA</t>
  </si>
  <si>
    <t>Library Prep, Exome</t>
  </si>
  <si>
    <t>Library Prep, RNA (Stranded mRNA (Poly-A))</t>
  </si>
  <si>
    <t>Library Prep, RNA (Ribo Depletion, degraded RNA)</t>
  </si>
  <si>
    <t xml:space="preserve">Description - Quality Control, Nucleic Acid Extraction and Data Analysis </t>
  </si>
  <si>
    <t>10X Single Cell Data Analysis</t>
  </si>
  <si>
    <t>Agilent Test DNA/RNA Analysis</t>
  </si>
  <si>
    <t>Agilent Test DNA/RNA Analysis - One Sample Only</t>
  </si>
  <si>
    <t>Consumable &amp; Lab for Generation Duplicate Plate</t>
  </si>
  <si>
    <t>Data Analysis Full, Next Generation Sequencing</t>
  </si>
  <si>
    <t>Data Retrieval from Amazon (2X150 run)</t>
  </si>
  <si>
    <t>Library Quantification by QPCR</t>
  </si>
  <si>
    <t>NGS Data FastQ File Regeneration</t>
  </si>
  <si>
    <t>Per File</t>
  </si>
  <si>
    <t>Nucleic Acid Isolation 1-95 Samples</t>
  </si>
  <si>
    <t>Nucleic Acid Isolation from FFPE Slide/Block</t>
  </si>
  <si>
    <t>Qubit DNA/RNA Concentration Measurement</t>
  </si>
  <si>
    <t>RNA/DNA Purification</t>
  </si>
  <si>
    <t>Small RNA QC</t>
  </si>
  <si>
    <t>≤ 2% Spike-in on HiSeq 50 Cycles</t>
  </si>
  <si>
    <t>≤ 2% Spike-in on HiSeq PE 300 Cycles</t>
  </si>
  <si>
    <t>10X Cell Counting &amp; Viability Analysis</t>
  </si>
  <si>
    <t>10X Chip</t>
  </si>
  <si>
    <t>Per Chip</t>
  </si>
  <si>
    <t>Covaris Fragmentation</t>
  </si>
  <si>
    <t>Custom Service (workshops and custom services)</t>
  </si>
  <si>
    <t>Lab Services Consult, Academic/Director</t>
  </si>
  <si>
    <t>QRT-PCR Analysis/Gene/Sample</t>
  </si>
  <si>
    <t>QRT-PCR Primer Design/Gene</t>
  </si>
  <si>
    <t>Per Primer</t>
  </si>
  <si>
    <t>Shipping (Labor expense only, shipping expense charged as pass through)</t>
  </si>
  <si>
    <t>Shipping with Hard Drive with 1 TB</t>
  </si>
  <si>
    <t>1x50 sequencing with Hiseq3000 (per lane)</t>
  </si>
  <si>
    <t>Choose your Member Type :</t>
  </si>
  <si>
    <t>Table 1. RNAseq (mRNA capture)</t>
  </si>
  <si>
    <t>Table 2. RNAseq (Low input/Degraded)</t>
  </si>
  <si>
    <t>* Please enter the blanks in color appropriately</t>
  </si>
  <si>
    <r>
      <t xml:space="preserve">You have to request at least a half lane. If you have 12 samples and need 20 million reads per sample, you need </t>
    </r>
    <r>
      <rPr>
        <b/>
        <sz val="11"/>
        <color theme="1"/>
        <rFont val="Calibri"/>
        <family val="2"/>
        <scheme val="minor"/>
      </rPr>
      <t>0.8</t>
    </r>
    <r>
      <rPr>
        <sz val="11"/>
        <color theme="1"/>
        <rFont val="Calibri"/>
        <family val="2"/>
        <scheme val="minor"/>
      </rPr>
      <t xml:space="preserve"> lanes by calculation, but you have to request </t>
    </r>
    <r>
      <rPr>
        <b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 xml:space="preserve"> lane. </t>
    </r>
  </si>
  <si>
    <r>
      <t xml:space="preserve">You have to request at least a half lane. If you have 16 samples and need 40 million reads per sample, you need 2.13 lanes by calculation but you have to request </t>
    </r>
    <r>
      <rPr>
        <b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lane. (Normally, people request 20-40 million reads/sample).</t>
    </r>
  </si>
  <si>
    <r>
      <t xml:space="preserve">You have to request at least a half lane. If you have 19 samples and need 50 million reads from each direction per sample, you need 3.17 lanes by calculation, but you have to request </t>
    </r>
    <r>
      <rPr>
        <b/>
        <sz val="11"/>
        <color theme="1"/>
        <rFont val="Calibri"/>
        <family val="2"/>
        <scheme val="minor"/>
      </rPr>
      <t>3.5</t>
    </r>
    <r>
      <rPr>
        <sz val="11"/>
        <color theme="1"/>
        <rFont val="Calibri"/>
        <family val="2"/>
        <scheme val="minor"/>
      </rPr>
      <t xml:space="preserve"> lane. (Normally, people request 50-100 million reads from each direction per sample.  50 million reads will give 100x coverage for human).</t>
    </r>
  </si>
  <si>
    <t>You have to request at least a half lane. If you have 6 samples and need 400 million reads from each direction per sample, you need 1 lane by calculation but you may request 1.5 lanes for safety. (Normally, people request 300-400 million reads from each direction per sample: 90Gb (~30x by calculation), 120Gb data (~30x by real coverage) for human).</t>
  </si>
  <si>
    <t>MiSq(v2) =</t>
  </si>
  <si>
    <t>MiSq(v3) =</t>
  </si>
  <si>
    <t>Equipment</t>
  </si>
  <si>
    <t>Million Reads</t>
  </si>
  <si>
    <t>JCCC</t>
  </si>
  <si>
    <t>10X chip</t>
  </si>
  <si>
    <t>10X Single Cell 3' Gene Expression Library Prep</t>
  </si>
  <si>
    <t>Agilent HS DNA QC</t>
  </si>
  <si>
    <t>Table 4. Whole genome sequencing (human)</t>
  </si>
  <si>
    <t>DNA extraction</t>
  </si>
  <si>
    <t>Table 3. Whole Exome sequencing (Kapa HyperExome V3)</t>
  </si>
  <si>
    <t>WES library prep with Kapa HyperExome V3</t>
  </si>
  <si>
    <t>10X Data analysis</t>
  </si>
  <si>
    <t>Please Define numbers in the colored cells</t>
  </si>
  <si>
    <t>NovaSeq XP 2-Lane</t>
  </si>
  <si>
    <t>NovaSeq XP 4-Lane</t>
  </si>
  <si>
    <t>Table 5. 10X Single Cell sequencing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</si>
</sst>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0" applyNumberFormat="1" applyBorder="1"/>
    <xf numFmtId="0" fontId="0" fillId="0" borderId="4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0" fillId="0" borderId="0" xfId="0" applyFill="1" applyBorder="1"/>
    <xf numFmtId="0" fontId="1" fillId="0" borderId="5" xfId="0" applyFont="1" applyBorder="1"/>
    <xf numFmtId="0" fontId="2" fillId="0" borderId="0" xfId="0" applyFont="1" applyBorder="1"/>
    <xf numFmtId="0" fontId="2" fillId="0" borderId="0" xfId="0" applyFont="1"/>
    <xf numFmtId="8" fontId="0" fillId="0" borderId="0" xfId="0" applyNumberFormat="1"/>
    <xf numFmtId="164" fontId="0" fillId="0" borderId="0" xfId="0" applyNumberFormat="1" applyFill="1" applyBorder="1"/>
    <xf numFmtId="0" fontId="4" fillId="4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" fontId="3" fillId="6" borderId="13" xfId="0" applyNumberFormat="1" applyFont="1" applyFill="1" applyBorder="1" applyAlignment="1">
      <alignment horizontal="left" vertical="center"/>
    </xf>
    <xf numFmtId="4" fontId="3" fillId="6" borderId="14" xfId="0" applyNumberFormat="1" applyFont="1" applyFill="1" applyBorder="1" applyAlignment="1">
      <alignment horizontal="center" vertical="center"/>
    </xf>
    <xf numFmtId="4" fontId="0" fillId="0" borderId="16" xfId="0" applyNumberFormat="1" applyBorder="1" applyAlignment="1">
      <alignment horizontal="left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Border="1"/>
    <xf numFmtId="4" fontId="0" fillId="0" borderId="17" xfId="0" applyNumberFormat="1" applyBorder="1"/>
    <xf numFmtId="0" fontId="0" fillId="0" borderId="1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" fillId="6" borderId="16" xfId="0" applyFont="1" applyFill="1" applyBorder="1" applyAlignment="1">
      <alignment horizontal="left" vertical="center"/>
    </xf>
    <xf numFmtId="4" fontId="3" fillId="6" borderId="9" xfId="0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right" vertical="top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2" fontId="0" fillId="0" borderId="9" xfId="0" applyNumberFormat="1" applyBorder="1"/>
    <xf numFmtId="2" fontId="0" fillId="0" borderId="17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4" fontId="0" fillId="0" borderId="21" xfId="0" applyNumberFormat="1" applyBorder="1"/>
    <xf numFmtId="0" fontId="3" fillId="6" borderId="21" xfId="0" applyFont="1" applyFill="1" applyBorder="1" applyAlignment="1">
      <alignment horizontal="center" vertical="center"/>
    </xf>
    <xf numFmtId="2" fontId="0" fillId="0" borderId="21" xfId="0" applyNumberFormat="1" applyBorder="1"/>
    <xf numFmtId="2" fontId="0" fillId="0" borderId="22" xfId="0" applyNumberFormat="1" applyBorder="1"/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0" fontId="0" fillId="0" borderId="0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0" fillId="0" borderId="7" xfId="0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75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RowHeight="14.25" x14ac:dyDescent="0.45"/>
  <cols>
    <col min="1" max="2" width="3.73046875" customWidth="1"/>
    <col min="3" max="3" width="39.59765625" bestFit="1" customWidth="1"/>
    <col min="4" max="4" width="9.59765625" bestFit="1" customWidth="1"/>
    <col min="5" max="5" width="10.265625" customWidth="1"/>
    <col min="6" max="6" width="12.1328125" customWidth="1"/>
    <col min="7" max="7" width="8.73046875" customWidth="1"/>
    <col min="8" max="8" width="2" customWidth="1"/>
    <col min="9" max="9" width="3.73046875" customWidth="1"/>
    <col min="10" max="10" width="6.59765625" customWidth="1"/>
    <col min="14" max="14" width="9.59765625" bestFit="1" customWidth="1"/>
  </cols>
  <sheetData>
    <row r="1" spans="1:10" ht="38.85" customHeight="1" thickBot="1" x14ac:dyDescent="0.5">
      <c r="B1" s="65" t="s">
        <v>145</v>
      </c>
      <c r="C1" s="65"/>
      <c r="D1" s="65"/>
      <c r="E1" s="65"/>
      <c r="F1" s="65"/>
      <c r="G1" s="65"/>
      <c r="H1" s="65"/>
    </row>
    <row r="2" spans="1:10" s="60" customFormat="1" ht="33" customHeight="1" thickBot="1" x14ac:dyDescent="0.5">
      <c r="A2" s="55"/>
      <c r="B2" s="56"/>
      <c r="C2" s="18" t="s">
        <v>124</v>
      </c>
      <c r="D2" s="19" t="s">
        <v>60</v>
      </c>
      <c r="E2" s="57"/>
      <c r="F2" s="18" t="s">
        <v>47</v>
      </c>
      <c r="G2" s="58">
        <v>12</v>
      </c>
      <c r="H2" s="59"/>
    </row>
    <row r="3" spans="1:10" x14ac:dyDescent="0.45">
      <c r="B3" t="s">
        <v>127</v>
      </c>
    </row>
    <row r="5" spans="1:10" ht="16.149999999999999" thickBot="1" x14ac:dyDescent="0.55000000000000004">
      <c r="B5" s="14" t="s">
        <v>125</v>
      </c>
      <c r="C5" s="9"/>
      <c r="D5" s="9"/>
      <c r="E5" s="9"/>
      <c r="F5" s="9"/>
      <c r="G5" s="9"/>
      <c r="H5" s="9"/>
    </row>
    <row r="6" spans="1:10" x14ac:dyDescent="0.45">
      <c r="B6" s="1"/>
      <c r="C6" s="2"/>
      <c r="D6" s="51" t="s">
        <v>1</v>
      </c>
      <c r="E6" s="51" t="s">
        <v>2</v>
      </c>
      <c r="F6" s="51" t="s">
        <v>3</v>
      </c>
      <c r="G6" s="2"/>
      <c r="H6" s="3"/>
    </row>
    <row r="7" spans="1:10" x14ac:dyDescent="0.45">
      <c r="B7" s="4">
        <f t="shared" ref="B7:B11" si="0">IF(B6&gt;0,B6+1,1)</f>
        <v>1</v>
      </c>
      <c r="C7" s="63" t="s">
        <v>11</v>
      </c>
      <c r="D7" s="12">
        <f>G$2</f>
        <v>12</v>
      </c>
      <c r="E7" s="17">
        <f>IF($D$2="External",Data!F$62,IF($D$2="Internal",Data!D$62,IF($D$2="JCCC",Data!E$62)))</f>
        <v>28.75</v>
      </c>
      <c r="F7" s="7">
        <f>D7*E7</f>
        <v>345</v>
      </c>
      <c r="G7" s="5"/>
      <c r="H7" s="6"/>
    </row>
    <row r="8" spans="1:10" x14ac:dyDescent="0.45">
      <c r="B8" s="4">
        <f t="shared" si="0"/>
        <v>2</v>
      </c>
      <c r="C8" s="62" t="s">
        <v>12</v>
      </c>
      <c r="D8" s="12">
        <f>G$2</f>
        <v>12</v>
      </c>
      <c r="E8" s="17">
        <f>IF($D$2 = "External", Data!F$51, IF($D$2 = "Internal", Data!D$51, IF($D$2 = "JCCC", Data!E$51)))+IF($D$2 = "External", Data!F$60, IF($D$2 = "Internal", Data!D$60, IF($D$2 = "JCCC", Data!E$60)))</f>
        <v>21.65</v>
      </c>
      <c r="F8" s="7">
        <f>D8*E8</f>
        <v>259.79999999999995</v>
      </c>
      <c r="G8" s="5"/>
      <c r="H8" s="6"/>
      <c r="J8" s="20"/>
    </row>
    <row r="9" spans="1:10" x14ac:dyDescent="0.45">
      <c r="B9" s="4">
        <f t="shared" si="0"/>
        <v>3</v>
      </c>
      <c r="C9" s="62" t="s">
        <v>0</v>
      </c>
      <c r="D9" s="12">
        <f>G$2</f>
        <v>12</v>
      </c>
      <c r="E9" s="17">
        <f>IF($D$2="External",Data!F$46,IF($D$2="Internal",Data!D$46,IF($D$2="JCCC",Data!E$46)))</f>
        <v>70.64</v>
      </c>
      <c r="F9" s="7">
        <f t="shared" ref="F9:F10" si="1">D9*E9</f>
        <v>847.68000000000006</v>
      </c>
      <c r="G9" s="5"/>
      <c r="H9" s="6"/>
      <c r="J9" s="20"/>
    </row>
    <row r="10" spans="1:10" x14ac:dyDescent="0.45">
      <c r="B10" s="4">
        <f t="shared" si="0"/>
        <v>4</v>
      </c>
      <c r="C10" s="62" t="s">
        <v>123</v>
      </c>
      <c r="D10" s="12">
        <f>INT(ROUNDUP((D14+0.44)*2,1))/2</f>
        <v>1.5</v>
      </c>
      <c r="E10" s="17">
        <f>IF($D$2 = "External",Data!F$12,IF(OR($D$2="Internal",$D$2="JCCC"),Data!D$12))</f>
        <v>1567.55</v>
      </c>
      <c r="F10" s="7">
        <f t="shared" si="1"/>
        <v>2351.3249999999998</v>
      </c>
      <c r="G10" s="5"/>
      <c r="H10" s="6"/>
      <c r="J10" s="20"/>
    </row>
    <row r="11" spans="1:10" x14ac:dyDescent="0.45">
      <c r="B11" s="4">
        <f t="shared" si="0"/>
        <v>5</v>
      </c>
      <c r="C11" s="63" t="s">
        <v>58</v>
      </c>
      <c r="D11" s="12">
        <f>G$2</f>
        <v>12</v>
      </c>
      <c r="E11" s="17">
        <f>IF($D$2="External",Data!F$55,IF($D$2="Internal",Data!D$55,IF($D$2="JCCC",Data!E$55)))</f>
        <v>165.1</v>
      </c>
      <c r="F11" s="7">
        <f>D11*E11</f>
        <v>1981.1999999999998</v>
      </c>
      <c r="G11" s="5"/>
      <c r="H11" s="6"/>
      <c r="J11" s="20"/>
    </row>
    <row r="12" spans="1:10" x14ac:dyDescent="0.45">
      <c r="B12" s="4"/>
      <c r="C12" s="52" t="s">
        <v>4</v>
      </c>
      <c r="D12" s="52"/>
      <c r="E12" s="53"/>
      <c r="F12" s="53">
        <f>SUM(F7:F11)</f>
        <v>5785.0049999999992</v>
      </c>
      <c r="G12" s="5"/>
      <c r="H12" s="6"/>
      <c r="J12" s="20"/>
    </row>
    <row r="13" spans="1:10" x14ac:dyDescent="0.45">
      <c r="B13" s="4"/>
      <c r="C13" s="5"/>
      <c r="D13" s="5"/>
      <c r="E13" s="5"/>
      <c r="F13" s="5"/>
      <c r="G13" s="5"/>
      <c r="H13" s="6"/>
      <c r="J13" s="20"/>
    </row>
    <row r="14" spans="1:10" x14ac:dyDescent="0.45">
      <c r="B14" s="8" t="s">
        <v>5</v>
      </c>
      <c r="C14" s="5" t="s">
        <v>7</v>
      </c>
      <c r="D14" s="5">
        <f>G$2*D15/Data!I$5</f>
        <v>1.2</v>
      </c>
      <c r="E14" s="5"/>
      <c r="F14" s="5"/>
      <c r="G14" s="5"/>
      <c r="H14" s="6"/>
    </row>
    <row r="15" spans="1:10" x14ac:dyDescent="0.45">
      <c r="B15" s="4"/>
      <c r="C15" s="5" t="s">
        <v>6</v>
      </c>
      <c r="D15" s="11">
        <v>30</v>
      </c>
      <c r="E15" s="5"/>
      <c r="F15" s="5"/>
      <c r="G15" s="5"/>
      <c r="H15" s="6"/>
    </row>
    <row r="16" spans="1:10" ht="36" customHeight="1" thickBot="1" x14ac:dyDescent="0.5">
      <c r="B16" s="35" t="s">
        <v>8</v>
      </c>
      <c r="C16" s="64" t="s">
        <v>128</v>
      </c>
      <c r="D16" s="64"/>
      <c r="E16" s="64"/>
      <c r="F16" s="64"/>
      <c r="G16" s="64"/>
      <c r="H16" s="10"/>
    </row>
    <row r="17" spans="2:10" x14ac:dyDescent="0.45">
      <c r="B17" s="5"/>
      <c r="C17" s="5"/>
      <c r="D17" s="5"/>
      <c r="E17" s="5"/>
      <c r="F17" s="5"/>
      <c r="G17" s="5"/>
      <c r="H17" s="5"/>
    </row>
    <row r="18" spans="2:10" ht="16.149999999999999" thickBot="1" x14ac:dyDescent="0.55000000000000004">
      <c r="B18" s="14" t="s">
        <v>126</v>
      </c>
      <c r="C18" s="5"/>
      <c r="D18" s="5"/>
      <c r="E18" s="5"/>
      <c r="F18" s="5"/>
      <c r="G18" s="5"/>
      <c r="H18" s="5"/>
    </row>
    <row r="19" spans="2:10" x14ac:dyDescent="0.45">
      <c r="B19" s="1"/>
      <c r="C19" s="50"/>
      <c r="D19" s="51" t="s">
        <v>1</v>
      </c>
      <c r="E19" s="51" t="s">
        <v>2</v>
      </c>
      <c r="F19" s="51" t="s">
        <v>3</v>
      </c>
      <c r="G19" s="2"/>
      <c r="H19" s="3"/>
    </row>
    <row r="20" spans="2:10" x14ac:dyDescent="0.45">
      <c r="B20" s="4">
        <f t="shared" ref="B20:B24" si="2">IF(B19&gt;0,B19+1,1)</f>
        <v>1</v>
      </c>
      <c r="C20" s="62" t="s">
        <v>11</v>
      </c>
      <c r="D20" s="12">
        <f>G$2</f>
        <v>12</v>
      </c>
      <c r="E20" s="17">
        <f>IF($D$2="External",Data!F$62,IF($D$2="Internal",Data!D$62,IF($D$2="JCCC",Data!E$62)))</f>
        <v>28.75</v>
      </c>
      <c r="F20" s="7">
        <f>E20*D20</f>
        <v>345</v>
      </c>
      <c r="G20" s="5"/>
      <c r="H20" s="6"/>
    </row>
    <row r="21" spans="2:10" x14ac:dyDescent="0.45">
      <c r="B21" s="4">
        <f t="shared" si="2"/>
        <v>2</v>
      </c>
      <c r="C21" s="62" t="s">
        <v>12</v>
      </c>
      <c r="D21" s="12">
        <f>G$2</f>
        <v>12</v>
      </c>
      <c r="E21" s="17">
        <f>IF($D$2 = "External", Data!F$51, IF($D$2 = "Internal", Data!D$51, IF($D$2 = "JCCC", Data!E$51)))+IF($D$2 = "External", Data!F$60, IF($D$2 = "Internal", Data!D$60, IF($D$2 = "JCCC", Data!E$60)))</f>
        <v>21.65</v>
      </c>
      <c r="F21" s="7">
        <f>E21*D21</f>
        <v>259.79999999999995</v>
      </c>
      <c r="G21" s="5"/>
      <c r="H21" s="6"/>
    </row>
    <row r="22" spans="2:10" x14ac:dyDescent="0.45">
      <c r="B22" s="4">
        <f t="shared" si="2"/>
        <v>3</v>
      </c>
      <c r="C22" s="62" t="s">
        <v>0</v>
      </c>
      <c r="D22" s="12">
        <f>G$2</f>
        <v>12</v>
      </c>
      <c r="E22" s="17">
        <f>IF($D$2="External",Data!F$47,IF($D$2="Internal",Data!D$47,IF($D$2="JCCC",Data!E$47)))</f>
        <v>96.25</v>
      </c>
      <c r="F22" s="7">
        <f>E22*D22</f>
        <v>1155</v>
      </c>
      <c r="G22" s="5"/>
      <c r="H22" s="6"/>
    </row>
    <row r="23" spans="2:10" x14ac:dyDescent="0.45">
      <c r="B23" s="4">
        <f t="shared" si="2"/>
        <v>4</v>
      </c>
      <c r="C23" s="62" t="s">
        <v>123</v>
      </c>
      <c r="D23" s="12">
        <f>INT(ROUNDUP((D27+0.44)*2,1))/2</f>
        <v>2</v>
      </c>
      <c r="E23" s="17">
        <f>IF($D$2 = "External",Data!F$12,IF(OR($D$2="Internal",$D$2="JCCC"),Data!D$12))</f>
        <v>1567.55</v>
      </c>
      <c r="F23" s="7">
        <f>E23*D23</f>
        <v>3135.1</v>
      </c>
      <c r="G23" s="5"/>
      <c r="H23" s="13"/>
    </row>
    <row r="24" spans="2:10" x14ac:dyDescent="0.45">
      <c r="B24" s="4">
        <f t="shared" si="2"/>
        <v>5</v>
      </c>
      <c r="C24" s="63" t="s">
        <v>58</v>
      </c>
      <c r="D24" s="12">
        <f>G$2</f>
        <v>12</v>
      </c>
      <c r="E24" s="17">
        <f>IF($D$2="External",Data!F$55,IF($D$2="Internal",Data!D$55,IF($D$2="JCCC",Data!E$55)))</f>
        <v>165.1</v>
      </c>
      <c r="F24" s="7">
        <f>D24*E24</f>
        <v>1981.1999999999998</v>
      </c>
      <c r="G24" s="5"/>
      <c r="H24" s="6"/>
      <c r="J24" s="20"/>
    </row>
    <row r="25" spans="2:10" x14ac:dyDescent="0.45">
      <c r="B25" s="4"/>
      <c r="C25" s="52" t="s">
        <v>4</v>
      </c>
      <c r="D25" s="52"/>
      <c r="E25" s="53"/>
      <c r="F25" s="54">
        <f>SUM(F20:F24)</f>
        <v>6876.0999999999995</v>
      </c>
      <c r="G25" s="5"/>
      <c r="H25" s="6"/>
    </row>
    <row r="26" spans="2:10" x14ac:dyDescent="0.45">
      <c r="B26" s="4"/>
      <c r="C26" s="5"/>
      <c r="D26" s="5"/>
      <c r="E26" s="7"/>
      <c r="F26" s="7"/>
      <c r="G26" s="5"/>
      <c r="H26" s="6"/>
    </row>
    <row r="27" spans="2:10" x14ac:dyDescent="0.45">
      <c r="B27" s="8" t="s">
        <v>5</v>
      </c>
      <c r="C27" s="5" t="s">
        <v>7</v>
      </c>
      <c r="D27" s="5">
        <f>G$2*D28/Data!I$5</f>
        <v>1.6</v>
      </c>
      <c r="E27" s="5"/>
      <c r="F27" s="5"/>
      <c r="G27" s="5"/>
      <c r="H27" s="6"/>
    </row>
    <row r="28" spans="2:10" x14ac:dyDescent="0.45">
      <c r="B28" s="4"/>
      <c r="C28" s="5" t="s">
        <v>6</v>
      </c>
      <c r="D28" s="11">
        <v>40</v>
      </c>
      <c r="E28" s="5"/>
      <c r="F28" s="5"/>
      <c r="G28" s="5"/>
      <c r="H28" s="6"/>
    </row>
    <row r="29" spans="2:10" ht="47.45" customHeight="1" thickBot="1" x14ac:dyDescent="0.5">
      <c r="B29" s="35" t="s">
        <v>8</v>
      </c>
      <c r="C29" s="64" t="s">
        <v>129</v>
      </c>
      <c r="D29" s="64"/>
      <c r="E29" s="64"/>
      <c r="F29" s="64"/>
      <c r="G29" s="64"/>
      <c r="H29" s="10"/>
    </row>
    <row r="31" spans="2:10" ht="16.149999999999999" thickBot="1" x14ac:dyDescent="0.55000000000000004">
      <c r="B31" s="15" t="s">
        <v>142</v>
      </c>
    </row>
    <row r="32" spans="2:10" x14ac:dyDescent="0.45">
      <c r="B32" s="1"/>
      <c r="C32" s="50"/>
      <c r="D32" s="51" t="s">
        <v>1</v>
      </c>
      <c r="E32" s="51" t="s">
        <v>2</v>
      </c>
      <c r="F32" s="51" t="s">
        <v>3</v>
      </c>
      <c r="G32" s="2"/>
      <c r="H32" s="3"/>
    </row>
    <row r="33" spans="2:10" x14ac:dyDescent="0.45">
      <c r="B33" s="4">
        <f t="shared" ref="B33:B39" si="3">IF(B32&gt;0,B32+1,1)</f>
        <v>1</v>
      </c>
      <c r="C33" s="62" t="s">
        <v>141</v>
      </c>
      <c r="D33" s="12">
        <f t="shared" ref="D33:D36" si="4">G$2</f>
        <v>12</v>
      </c>
      <c r="E33" s="17">
        <f>IF($D$2="External",Data!F$62,IF($D$2="Internal",Data!D$62,IF($D$2="JCCC",Data!E$62)))</f>
        <v>28.75</v>
      </c>
      <c r="F33" s="7">
        <f>E33*D33</f>
        <v>345</v>
      </c>
      <c r="G33" s="5"/>
      <c r="H33" s="6"/>
    </row>
    <row r="34" spans="2:10" x14ac:dyDescent="0.45">
      <c r="B34" s="4">
        <f t="shared" si="3"/>
        <v>2</v>
      </c>
      <c r="C34" s="62" t="s">
        <v>14</v>
      </c>
      <c r="D34" s="12">
        <f t="shared" si="4"/>
        <v>12</v>
      </c>
      <c r="E34" s="17">
        <f>IF($D$2 = "External", Data!F$53, IF($D$2 = "Internal", Data!D$53, IF($D$2 = "JCCC", Data!E$53)))+IF($D$2 = "External", Data!F$60, IF($D$2 = "Internal", Data!D$60, IF($D$2 = "JCCC", Data!E$60)))</f>
        <v>21.8</v>
      </c>
      <c r="F34" s="7">
        <f t="shared" ref="F34:F38" si="5">E34*D34</f>
        <v>261.60000000000002</v>
      </c>
      <c r="G34" s="5"/>
      <c r="H34" s="6"/>
    </row>
    <row r="35" spans="2:10" x14ac:dyDescent="0.45">
      <c r="B35" s="4">
        <f t="shared" si="3"/>
        <v>3</v>
      </c>
      <c r="C35" s="62" t="s">
        <v>143</v>
      </c>
      <c r="D35" s="12">
        <f t="shared" si="4"/>
        <v>12</v>
      </c>
      <c r="E35" s="17">
        <f>IF($D$2="External",Data!F$45,IF($D$2="Internal",Data!D$45,IF($D$2="JCCC",Data!E$45)))</f>
        <v>188.6</v>
      </c>
      <c r="F35" s="7">
        <f t="shared" si="5"/>
        <v>2263.1999999999998</v>
      </c>
      <c r="G35" s="5"/>
      <c r="H35" s="6"/>
    </row>
    <row r="36" spans="2:10" x14ac:dyDescent="0.45">
      <c r="B36" s="4">
        <f t="shared" si="3"/>
        <v>4</v>
      </c>
      <c r="C36" s="62" t="s">
        <v>13</v>
      </c>
      <c r="D36" s="12">
        <f t="shared" si="4"/>
        <v>12</v>
      </c>
      <c r="E36" s="17">
        <f>IF($D$2 = "External", Data!F$51, IF($D$2 = "Internal", Data!D$51, IF($D$2 = "JCCC", Data!E$51)))+IF($D$2 = "External", Data!F$65, IF($D$2 = "Internal", Data!D$65, IF($D$2 = "JCCC", Data!E$65)))</f>
        <v>27.3</v>
      </c>
      <c r="F36" s="7">
        <f t="shared" si="5"/>
        <v>327.60000000000002</v>
      </c>
      <c r="G36" s="5"/>
      <c r="H36" s="6"/>
    </row>
    <row r="37" spans="2:10" x14ac:dyDescent="0.45">
      <c r="B37" s="4">
        <f t="shared" si="3"/>
        <v>5</v>
      </c>
      <c r="C37" s="61" t="s">
        <v>57</v>
      </c>
      <c r="D37" s="12">
        <f>INT(ROUNDUP((D42+0.44)*2,1))/2</f>
        <v>1.5</v>
      </c>
      <c r="E37" s="17">
        <f>IF($D$2 = "External",Data!F$14,IF(OR($D$2="Internal",$D$2="JCCC"),Data!D$14))</f>
        <v>2091.65</v>
      </c>
      <c r="F37" s="7">
        <f t="shared" si="5"/>
        <v>3137.4750000000004</v>
      </c>
      <c r="G37" s="5"/>
      <c r="H37" s="6"/>
    </row>
    <row r="38" spans="2:10" x14ac:dyDescent="0.45">
      <c r="B38" s="4">
        <f t="shared" si="3"/>
        <v>6</v>
      </c>
      <c r="C38" s="61" t="s">
        <v>146</v>
      </c>
      <c r="D38" s="12">
        <f>IF(AND(D37&lt;2, D37&gt;0), D37,0)</f>
        <v>1.5</v>
      </c>
      <c r="E38" s="17">
        <f>IF($D$2 = "External",Data!F$76,IF(OR($D$2="Internal",$D$2="JCCC"),Data!D$76))</f>
        <v>247.2</v>
      </c>
      <c r="F38" s="7">
        <f t="shared" si="5"/>
        <v>370.79999999999995</v>
      </c>
      <c r="G38" s="5"/>
      <c r="H38" s="6"/>
    </row>
    <row r="39" spans="2:10" x14ac:dyDescent="0.45">
      <c r="B39" s="4">
        <f t="shared" si="3"/>
        <v>7</v>
      </c>
      <c r="C39" s="63" t="s">
        <v>58</v>
      </c>
      <c r="D39" s="12">
        <f>G$2</f>
        <v>12</v>
      </c>
      <c r="E39" s="17">
        <f>IF($D$2="External",Data!F$55,IF($D$2="Internal",Data!D$55,IF($D$2="JCCC",Data!E$55)))</f>
        <v>165.1</v>
      </c>
      <c r="F39" s="7">
        <f>D39*E39</f>
        <v>1981.1999999999998</v>
      </c>
      <c r="G39" s="5"/>
      <c r="H39" s="6"/>
      <c r="J39" s="20"/>
    </row>
    <row r="40" spans="2:10" x14ac:dyDescent="0.45">
      <c r="B40" s="4"/>
      <c r="C40" s="52" t="s">
        <v>4</v>
      </c>
      <c r="D40" s="52"/>
      <c r="E40" s="53"/>
      <c r="F40" s="53">
        <f>SUM(F33:F39)</f>
        <v>8686.875</v>
      </c>
      <c r="G40" s="5"/>
      <c r="H40" s="6"/>
    </row>
    <row r="41" spans="2:10" x14ac:dyDescent="0.45">
      <c r="B41" s="4"/>
      <c r="C41" s="5"/>
      <c r="D41" s="5"/>
      <c r="E41" s="7"/>
      <c r="F41" s="7"/>
      <c r="G41" s="5"/>
      <c r="H41" s="6"/>
    </row>
    <row r="42" spans="2:10" x14ac:dyDescent="0.45">
      <c r="B42" s="8" t="s">
        <v>5</v>
      </c>
      <c r="C42" s="5" t="s">
        <v>7</v>
      </c>
      <c r="D42" s="5">
        <f>G$2*D43/Data!I$8</f>
        <v>1.5</v>
      </c>
      <c r="E42" s="5"/>
      <c r="F42" s="5"/>
      <c r="G42" s="5"/>
      <c r="H42" s="6"/>
    </row>
    <row r="43" spans="2:10" x14ac:dyDescent="0.45">
      <c r="B43" s="4"/>
      <c r="C43" s="5" t="s">
        <v>9</v>
      </c>
      <c r="D43" s="11">
        <v>50</v>
      </c>
      <c r="E43" s="5"/>
      <c r="F43" s="5"/>
      <c r="G43" s="5"/>
      <c r="H43" s="6"/>
    </row>
    <row r="44" spans="2:10" ht="69.2" customHeight="1" thickBot="1" x14ac:dyDescent="0.5">
      <c r="B44" s="35" t="s">
        <v>8</v>
      </c>
      <c r="C44" s="64" t="s">
        <v>130</v>
      </c>
      <c r="D44" s="64"/>
      <c r="E44" s="64"/>
      <c r="F44" s="64"/>
      <c r="G44" s="64"/>
      <c r="H44" s="10"/>
    </row>
    <row r="46" spans="2:10" ht="16.149999999999999" thickBot="1" x14ac:dyDescent="0.55000000000000004">
      <c r="B46" s="15" t="s">
        <v>140</v>
      </c>
    </row>
    <row r="47" spans="2:10" x14ac:dyDescent="0.45">
      <c r="B47" s="1"/>
      <c r="C47" s="50"/>
      <c r="D47" s="51" t="s">
        <v>1</v>
      </c>
      <c r="E47" s="51" t="s">
        <v>2</v>
      </c>
      <c r="F47" s="51" t="s">
        <v>3</v>
      </c>
      <c r="G47" s="2"/>
      <c r="H47" s="3"/>
    </row>
    <row r="48" spans="2:10" x14ac:dyDescent="0.45">
      <c r="B48" s="4">
        <f t="shared" ref="B48:B54" si="6">IF(B47&gt;0,B47+1,1)</f>
        <v>1</v>
      </c>
      <c r="C48" s="62" t="s">
        <v>141</v>
      </c>
      <c r="D48" s="12">
        <f t="shared" ref="D48" si="7">G$2</f>
        <v>12</v>
      </c>
      <c r="E48" s="17">
        <f>IF($D$2="External",Data!F$62,IF($D$2="Internal",Data!D$62,IF($D$2="JCCC",Data!E$62)))</f>
        <v>28.75</v>
      </c>
      <c r="F48" s="7">
        <f>E48*D48</f>
        <v>345</v>
      </c>
      <c r="G48" s="5"/>
      <c r="H48" s="6"/>
    </row>
    <row r="49" spans="2:10" x14ac:dyDescent="0.45">
      <c r="B49" s="4">
        <f t="shared" si="6"/>
        <v>2</v>
      </c>
      <c r="C49" s="62" t="s">
        <v>14</v>
      </c>
      <c r="D49" s="12">
        <f t="shared" ref="D49:D51" si="8">G$2</f>
        <v>12</v>
      </c>
      <c r="E49" s="17">
        <f>IF($D$2 = "External", Data!F$53, IF($D$2 = "Internal", Data!D$53, IF($D$2 = "JCCC", Data!E$53)))+IF($D$2 = "External", Data!F$60, IF($D$2 = "Internal", Data!D$60, IF($D$2 = "JCCC", Data!E$60)))</f>
        <v>21.8</v>
      </c>
      <c r="F49" s="7">
        <f>D49*E49</f>
        <v>261.60000000000002</v>
      </c>
      <c r="G49" s="5"/>
      <c r="H49" s="6"/>
    </row>
    <row r="50" spans="2:10" x14ac:dyDescent="0.45">
      <c r="B50" s="4">
        <f t="shared" si="6"/>
        <v>3</v>
      </c>
      <c r="C50" s="62" t="s">
        <v>10</v>
      </c>
      <c r="D50" s="12">
        <f t="shared" si="8"/>
        <v>12</v>
      </c>
      <c r="E50" s="17">
        <f>IF($D$2="External",Data!F$41,IF($D$2="Internal",Data!D$41,IF($D$2="JCCC",Data!E$41)))</f>
        <v>83.55</v>
      </c>
      <c r="F50" s="7">
        <f t="shared" ref="F50:F53" si="9">D50*E50</f>
        <v>1002.5999999999999</v>
      </c>
      <c r="G50" s="5"/>
      <c r="H50" s="6"/>
    </row>
    <row r="51" spans="2:10" x14ac:dyDescent="0.45">
      <c r="B51" s="4">
        <f t="shared" si="6"/>
        <v>4</v>
      </c>
      <c r="C51" s="62" t="s">
        <v>13</v>
      </c>
      <c r="D51" s="12">
        <f t="shared" si="8"/>
        <v>12</v>
      </c>
      <c r="E51" s="17">
        <f>IF($D$2 = "External", Data!F$51, IF($D$2 = "Internal", Data!D$51, IF($D$2 = "JCCC", Data!E$51)))+IF($D$2 = "External", Data!F$65, IF($D$2 = "Internal", Data!D$65, IF($D$2 = "JCCC", Data!E$65)))</f>
        <v>27.3</v>
      </c>
      <c r="F51" s="7">
        <f t="shared" si="9"/>
        <v>327.60000000000002</v>
      </c>
      <c r="G51" s="5"/>
      <c r="H51" s="6"/>
    </row>
    <row r="52" spans="2:10" x14ac:dyDescent="0.45">
      <c r="B52" s="4">
        <f t="shared" si="6"/>
        <v>5</v>
      </c>
      <c r="C52" s="62" t="s">
        <v>56</v>
      </c>
      <c r="D52" s="12">
        <f>INT(ROUNDUP((D57+0.44)*2,1))/2</f>
        <v>2.5</v>
      </c>
      <c r="E52" s="17">
        <f>IF($D$2 = "External",Data!F$25,IF(OR($D$2="Internal",$D$2="JCCC"),Data!D$25))</f>
        <v>5356.2</v>
      </c>
      <c r="F52" s="7">
        <f t="shared" si="9"/>
        <v>13390.5</v>
      </c>
      <c r="G52" s="5"/>
      <c r="H52" s="6"/>
    </row>
    <row r="53" spans="2:10" x14ac:dyDescent="0.45">
      <c r="B53" s="4">
        <f t="shared" si="6"/>
        <v>6</v>
      </c>
      <c r="C53" s="61" t="s">
        <v>147</v>
      </c>
      <c r="D53" s="12">
        <f>IF(AND(D52&lt;4, D52&gt;0), D52,0)</f>
        <v>2.5</v>
      </c>
      <c r="E53" s="17">
        <f>IF($D$2 = "External",Data!F$77,IF(OR($D$2="Internal",$D$2="JCCC"),Data!D$77))</f>
        <v>246.85</v>
      </c>
      <c r="F53" s="7">
        <f t="shared" si="9"/>
        <v>617.125</v>
      </c>
      <c r="G53" s="5"/>
      <c r="H53" s="6"/>
    </row>
    <row r="54" spans="2:10" x14ac:dyDescent="0.45">
      <c r="B54" s="4">
        <f t="shared" si="6"/>
        <v>7</v>
      </c>
      <c r="C54" s="63" t="s">
        <v>58</v>
      </c>
      <c r="D54" s="12">
        <f>G$2</f>
        <v>12</v>
      </c>
      <c r="E54" s="17">
        <f>IF($D$2="External",Data!F$55,IF($D$2="Internal",Data!D$55,IF($D$2="JCCC",Data!E$55)))</f>
        <v>165.1</v>
      </c>
      <c r="F54" s="7">
        <f>D54*E54</f>
        <v>1981.1999999999998</v>
      </c>
      <c r="G54" s="5"/>
      <c r="H54" s="6"/>
      <c r="J54" s="20"/>
    </row>
    <row r="55" spans="2:10" x14ac:dyDescent="0.45">
      <c r="B55" s="4"/>
      <c r="C55" s="52" t="s">
        <v>4</v>
      </c>
      <c r="D55" s="52"/>
      <c r="E55" s="53"/>
      <c r="F55" s="53">
        <f>SUM(F48:F54)</f>
        <v>17925.625</v>
      </c>
      <c r="G55" s="5"/>
      <c r="H55" s="6"/>
    </row>
    <row r="56" spans="2:10" x14ac:dyDescent="0.45">
      <c r="B56" s="4"/>
      <c r="C56" s="5"/>
      <c r="D56" s="5"/>
      <c r="E56" s="7"/>
      <c r="F56" s="7"/>
      <c r="G56" s="5"/>
      <c r="H56" s="6"/>
    </row>
    <row r="57" spans="2:10" x14ac:dyDescent="0.45">
      <c r="B57" s="8" t="s">
        <v>5</v>
      </c>
      <c r="C57" s="5" t="s">
        <v>7</v>
      </c>
      <c r="D57" s="5">
        <f>G$2*D58/Data!I$11</f>
        <v>2.4</v>
      </c>
      <c r="E57" s="5"/>
      <c r="F57" s="5"/>
      <c r="G57" s="5"/>
      <c r="H57" s="6"/>
    </row>
    <row r="58" spans="2:10" x14ac:dyDescent="0.45">
      <c r="B58" s="4"/>
      <c r="C58" s="5" t="s">
        <v>9</v>
      </c>
      <c r="D58" s="11">
        <v>400</v>
      </c>
      <c r="E58" s="5"/>
      <c r="F58" s="5"/>
      <c r="G58" s="5"/>
      <c r="H58" s="6"/>
    </row>
    <row r="59" spans="2:10" ht="66.2" customHeight="1" thickBot="1" x14ac:dyDescent="0.5">
      <c r="B59" s="35" t="s">
        <v>8</v>
      </c>
      <c r="C59" s="64" t="s">
        <v>131</v>
      </c>
      <c r="D59" s="64"/>
      <c r="E59" s="64"/>
      <c r="F59" s="64"/>
      <c r="G59" s="64"/>
      <c r="H59" s="10"/>
    </row>
    <row r="62" spans="2:10" ht="16.149999999999999" thickBot="1" x14ac:dyDescent="0.55000000000000004">
      <c r="B62" s="15" t="s">
        <v>148</v>
      </c>
    </row>
    <row r="63" spans="2:10" x14ac:dyDescent="0.45">
      <c r="B63" s="1"/>
      <c r="C63" s="2"/>
      <c r="D63" s="51" t="s">
        <v>1</v>
      </c>
      <c r="E63" s="51" t="s">
        <v>2</v>
      </c>
      <c r="F63" s="51" t="s">
        <v>3</v>
      </c>
      <c r="G63" s="2"/>
      <c r="H63" s="3"/>
    </row>
    <row r="64" spans="2:10" x14ac:dyDescent="0.45">
      <c r="B64" s="4">
        <f t="shared" ref="B64:B70" si="10">IF(B63&gt;0,B63+1,1)</f>
        <v>1</v>
      </c>
      <c r="C64" s="61" t="s">
        <v>112</v>
      </c>
      <c r="D64" s="12">
        <f t="shared" ref="D64:D67" si="11">G$2</f>
        <v>12</v>
      </c>
      <c r="E64" s="17">
        <f>IF($D$2="External",Data!F$71,IF($D$2="Internal",Data!D$71,IF($D$2="JCCC",Data!E$71)))</f>
        <v>113.1</v>
      </c>
      <c r="F64" s="7">
        <f>E64*D64</f>
        <v>1357.1999999999998</v>
      </c>
      <c r="G64" s="5"/>
      <c r="H64" s="6"/>
    </row>
    <row r="65" spans="2:8" x14ac:dyDescent="0.45">
      <c r="B65" s="4">
        <f t="shared" si="10"/>
        <v>2</v>
      </c>
      <c r="C65" s="61" t="s">
        <v>137</v>
      </c>
      <c r="D65" s="12">
        <f>INT((D64+7)/8)</f>
        <v>2</v>
      </c>
      <c r="E65" s="17">
        <f>IF($D$2="External",Data!F$72,IF($D$2="Internal",Data!D$72,IF($D$2="JCCC",Data!E$72)))</f>
        <v>324.75</v>
      </c>
      <c r="F65" s="7">
        <f>D65*E65</f>
        <v>649.5</v>
      </c>
      <c r="G65" s="5"/>
      <c r="H65" s="6"/>
    </row>
    <row r="66" spans="2:8" x14ac:dyDescent="0.45">
      <c r="B66" s="4">
        <f t="shared" si="10"/>
        <v>3</v>
      </c>
      <c r="C66" s="61" t="s">
        <v>138</v>
      </c>
      <c r="D66" s="12">
        <f t="shared" si="11"/>
        <v>12</v>
      </c>
      <c r="E66" s="17">
        <f>IF($D$2="External",Data!F$28,IF($D$2="Internal",Data!D$28,IF($D$2="JCCC",Data!E$28)))</f>
        <v>1707.1</v>
      </c>
      <c r="F66" s="7">
        <f t="shared" ref="F66:F69" si="12">D66*E66</f>
        <v>20485.199999999997</v>
      </c>
      <c r="G66" s="5"/>
      <c r="H66" s="6"/>
    </row>
    <row r="67" spans="2:8" x14ac:dyDescent="0.45">
      <c r="B67" s="4">
        <f t="shared" si="10"/>
        <v>4</v>
      </c>
      <c r="C67" s="61" t="s">
        <v>139</v>
      </c>
      <c r="D67" s="12">
        <f t="shared" si="11"/>
        <v>12</v>
      </c>
      <c r="E67" s="17">
        <f>IF($D$2="External",Data!F$50,IF($D$2="Internal",Data!D$50,IF($D$2="JCCC",Data!E$50)))</f>
        <v>16.75</v>
      </c>
      <c r="F67" s="7">
        <f t="shared" si="12"/>
        <v>201</v>
      </c>
      <c r="G67" s="5"/>
      <c r="H67" s="6"/>
    </row>
    <row r="68" spans="2:8" x14ac:dyDescent="0.45">
      <c r="B68" s="4">
        <f t="shared" si="10"/>
        <v>5</v>
      </c>
      <c r="C68" s="61" t="s">
        <v>48</v>
      </c>
      <c r="D68" s="12">
        <f>INT(ROUNDUP((D73+0.44)*2,1))/2</f>
        <v>1.5</v>
      </c>
      <c r="E68" s="17">
        <f>IF($D$2 = "External",Data!F$24,IF(OR($D$2="Internal",$D$2="JCCC"),Data!D$24))</f>
        <v>4793.55</v>
      </c>
      <c r="F68" s="7">
        <f t="shared" si="12"/>
        <v>7190.3250000000007</v>
      </c>
      <c r="G68" s="5"/>
      <c r="H68" s="6"/>
    </row>
    <row r="69" spans="2:8" x14ac:dyDescent="0.45">
      <c r="B69" s="4">
        <f t="shared" si="10"/>
        <v>6</v>
      </c>
      <c r="C69" s="61" t="s">
        <v>147</v>
      </c>
      <c r="D69" s="12">
        <f>D68</f>
        <v>1.5</v>
      </c>
      <c r="E69" s="17">
        <f>IF($D$2 = "External",Data!F$77,IF(OR($D$2="Internal",$D$2="JCCC"),Data!D$77))</f>
        <v>246.85</v>
      </c>
      <c r="F69" s="7">
        <f t="shared" si="12"/>
        <v>370.27499999999998</v>
      </c>
      <c r="G69" s="5"/>
      <c r="H69" s="6"/>
    </row>
    <row r="70" spans="2:8" x14ac:dyDescent="0.45">
      <c r="B70" s="4">
        <f t="shared" si="10"/>
        <v>7</v>
      </c>
      <c r="C70" s="61" t="s">
        <v>144</v>
      </c>
      <c r="D70" s="12">
        <f>G$2</f>
        <v>12</v>
      </c>
      <c r="E70" s="17">
        <f>IF($D$2="External",Data!F$49,IF($D$2="Internal",Data!D$49,IF($D$2="JCCC",Data!E$49)))</f>
        <v>245.85</v>
      </c>
      <c r="F70" s="7">
        <f>D70*E70</f>
        <v>2950.2</v>
      </c>
      <c r="G70" s="5"/>
      <c r="H70" s="6"/>
    </row>
    <row r="71" spans="2:8" x14ac:dyDescent="0.45">
      <c r="B71" s="4"/>
      <c r="C71" s="52" t="s">
        <v>4</v>
      </c>
      <c r="D71" s="52"/>
      <c r="E71" s="53"/>
      <c r="F71" s="53">
        <f>SUM(F64:F70)</f>
        <v>33203.699999999997</v>
      </c>
      <c r="G71" s="5"/>
      <c r="H71" s="6"/>
    </row>
    <row r="72" spans="2:8" x14ac:dyDescent="0.45">
      <c r="B72" s="4"/>
      <c r="C72" s="5"/>
      <c r="D72" s="5"/>
      <c r="E72" s="7"/>
      <c r="F72" s="7"/>
      <c r="G72" s="5"/>
      <c r="H72" s="6"/>
    </row>
    <row r="73" spans="2:8" x14ac:dyDescent="0.45">
      <c r="B73" s="8" t="s">
        <v>5</v>
      </c>
      <c r="C73" s="5" t="s">
        <v>7</v>
      </c>
      <c r="D73" s="5">
        <f>G$2*D74/Data!I$11</f>
        <v>1.2</v>
      </c>
      <c r="E73" s="5"/>
      <c r="F73" s="5"/>
      <c r="G73" s="5"/>
      <c r="H73" s="6"/>
    </row>
    <row r="74" spans="2:8" x14ac:dyDescent="0.45">
      <c r="B74" s="4"/>
      <c r="C74" s="5" t="s">
        <v>9</v>
      </c>
      <c r="D74" s="11">
        <v>200</v>
      </c>
      <c r="E74" s="5"/>
      <c r="F74" s="5"/>
      <c r="G74" s="5"/>
      <c r="H74" s="6"/>
    </row>
    <row r="75" spans="2:8" ht="14.65" thickBot="1" x14ac:dyDescent="0.5">
      <c r="B75" s="35"/>
      <c r="C75" s="64"/>
      <c r="D75" s="64"/>
      <c r="E75" s="64"/>
      <c r="F75" s="64"/>
      <c r="G75" s="64"/>
      <c r="H75" s="10"/>
    </row>
  </sheetData>
  <mergeCells count="6">
    <mergeCell ref="C75:G75"/>
    <mergeCell ref="B1:H1"/>
    <mergeCell ref="C16:G16"/>
    <mergeCell ref="C29:G29"/>
    <mergeCell ref="C44:G44"/>
    <mergeCell ref="C59:G59"/>
  </mergeCells>
  <dataValidations count="1">
    <dataValidation type="list" allowBlank="1" showErrorMessage="1" promptTitle="Type" prompt="JCCC Internal External" sqref="D2" xr:uid="{8FCBF217-C852-43D6-8554-BA1B80CD1C46}">
      <formula1>"External, Internal, JCCC"</formula1>
    </dataValidation>
  </dataValidation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689B-7F5C-4774-95FA-70480C85E5A0}">
  <sheetPr codeName="Sheet2"/>
  <dimension ref="B1:I197"/>
  <sheetViews>
    <sheetView topLeftCell="C1" workbookViewId="0">
      <selection activeCell="I1" sqref="H1:I1048576"/>
    </sheetView>
  </sheetViews>
  <sheetFormatPr defaultRowHeight="14.25" x14ac:dyDescent="0.45"/>
  <cols>
    <col min="1" max="1" width="2.59765625" customWidth="1"/>
    <col min="2" max="2" width="55.265625" customWidth="1"/>
    <col min="3" max="3" width="11.73046875" customWidth="1"/>
    <col min="7" max="7" width="3.73046875" customWidth="1"/>
    <col min="8" max="8" width="11.59765625" hidden="1" customWidth="1"/>
    <col min="9" max="9" width="14.1328125" hidden="1" customWidth="1"/>
  </cols>
  <sheetData>
    <row r="1" spans="2:9" ht="14.65" thickBot="1" x14ac:dyDescent="0.5"/>
    <row r="2" spans="2:9" x14ac:dyDescent="0.45">
      <c r="B2" s="21" t="s">
        <v>31</v>
      </c>
      <c r="C2" s="22" t="s">
        <v>15</v>
      </c>
      <c r="D2" s="48" t="s">
        <v>60</v>
      </c>
      <c r="E2" s="48" t="s">
        <v>136</v>
      </c>
      <c r="F2" s="49" t="s">
        <v>59</v>
      </c>
      <c r="H2" s="38" t="s">
        <v>134</v>
      </c>
      <c r="I2" s="39" t="s">
        <v>135</v>
      </c>
    </row>
    <row r="3" spans="2:9" x14ac:dyDescent="0.45">
      <c r="B3" s="23" t="s">
        <v>17</v>
      </c>
      <c r="C3" s="24" t="s">
        <v>28</v>
      </c>
      <c r="D3" s="25">
        <v>1657.1</v>
      </c>
      <c r="E3" s="44"/>
      <c r="F3" s="26">
        <v>1860.25</v>
      </c>
      <c r="H3" s="36" t="s">
        <v>132</v>
      </c>
      <c r="I3" s="6">
        <v>12</v>
      </c>
    </row>
    <row r="4" spans="2:9" x14ac:dyDescent="0.45">
      <c r="B4" s="27" t="s">
        <v>18</v>
      </c>
      <c r="C4" s="28" t="s">
        <v>28</v>
      </c>
      <c r="D4" s="25">
        <v>1861.35</v>
      </c>
      <c r="E4" s="44"/>
      <c r="F4" s="26">
        <v>2075.65</v>
      </c>
      <c r="H4" s="36" t="s">
        <v>133</v>
      </c>
      <c r="I4" s="6">
        <v>22</v>
      </c>
    </row>
    <row r="5" spans="2:9" x14ac:dyDescent="0.45">
      <c r="B5" s="27" t="s">
        <v>61</v>
      </c>
      <c r="C5" s="28" t="s">
        <v>28</v>
      </c>
      <c r="D5" s="25">
        <v>2130.1</v>
      </c>
      <c r="E5" s="44"/>
      <c r="F5" s="26">
        <v>2554.3000000000002</v>
      </c>
      <c r="H5" s="36" t="s">
        <v>55</v>
      </c>
      <c r="I5" s="6">
        <v>300</v>
      </c>
    </row>
    <row r="6" spans="2:9" x14ac:dyDescent="0.45">
      <c r="B6" s="27" t="s">
        <v>19</v>
      </c>
      <c r="C6" s="28" t="s">
        <v>28</v>
      </c>
      <c r="D6" s="25">
        <v>2717.8</v>
      </c>
      <c r="E6" s="44"/>
      <c r="F6" s="26">
        <v>3434.8</v>
      </c>
      <c r="H6" s="36" t="s">
        <v>54</v>
      </c>
      <c r="I6" s="6">
        <v>130</v>
      </c>
    </row>
    <row r="7" spans="2:9" x14ac:dyDescent="0.45">
      <c r="B7" s="27" t="s">
        <v>62</v>
      </c>
      <c r="C7" s="28" t="s">
        <v>28</v>
      </c>
      <c r="D7" s="25">
        <v>2422.9499999999998</v>
      </c>
      <c r="E7" s="44"/>
      <c r="F7" s="26">
        <v>2646.25</v>
      </c>
      <c r="H7" s="36" t="s">
        <v>53</v>
      </c>
      <c r="I7" s="6">
        <v>400</v>
      </c>
    </row>
    <row r="8" spans="2:9" x14ac:dyDescent="0.45">
      <c r="B8" s="27" t="s">
        <v>20</v>
      </c>
      <c r="C8" s="28" t="s">
        <v>28</v>
      </c>
      <c r="D8" s="25">
        <v>4139.8</v>
      </c>
      <c r="E8" s="44"/>
      <c r="F8" s="26">
        <v>4375.8999999999996</v>
      </c>
      <c r="H8" s="36" t="s">
        <v>49</v>
      </c>
      <c r="I8" s="6">
        <v>400</v>
      </c>
    </row>
    <row r="9" spans="2:9" x14ac:dyDescent="0.45">
      <c r="B9" s="27" t="s">
        <v>21</v>
      </c>
      <c r="C9" s="28" t="s">
        <v>28</v>
      </c>
      <c r="D9" s="25">
        <v>1915.85</v>
      </c>
      <c r="E9" s="44"/>
      <c r="F9" s="26">
        <v>2135.35</v>
      </c>
      <c r="H9" s="36" t="s">
        <v>50</v>
      </c>
      <c r="I9" s="6">
        <v>800</v>
      </c>
    </row>
    <row r="10" spans="2:9" x14ac:dyDescent="0.45">
      <c r="B10" s="27" t="s">
        <v>63</v>
      </c>
      <c r="C10" s="28" t="s">
        <v>28</v>
      </c>
      <c r="D10" s="25">
        <v>6582.4</v>
      </c>
      <c r="E10" s="44"/>
      <c r="F10" s="26">
        <v>6942.3</v>
      </c>
      <c r="H10" s="36" t="s">
        <v>51</v>
      </c>
      <c r="I10" s="6">
        <v>2050</v>
      </c>
    </row>
    <row r="11" spans="2:9" ht="14.65" thickBot="1" x14ac:dyDescent="0.5">
      <c r="B11" s="27" t="s">
        <v>22</v>
      </c>
      <c r="C11" s="28" t="s">
        <v>28</v>
      </c>
      <c r="D11" s="25">
        <v>3036</v>
      </c>
      <c r="E11" s="44"/>
      <c r="F11" s="26">
        <v>3490.6</v>
      </c>
      <c r="H11" s="37" t="s">
        <v>52</v>
      </c>
      <c r="I11" s="10">
        <v>2000</v>
      </c>
    </row>
    <row r="12" spans="2:9" x14ac:dyDescent="0.45">
      <c r="B12" s="27" t="s">
        <v>64</v>
      </c>
      <c r="C12" s="28" t="s">
        <v>29</v>
      </c>
      <c r="D12" s="25">
        <v>1567.55</v>
      </c>
      <c r="E12" s="44"/>
      <c r="F12" s="26">
        <v>1834.4</v>
      </c>
    </row>
    <row r="13" spans="2:9" x14ac:dyDescent="0.45">
      <c r="B13" s="27" t="s">
        <v>65</v>
      </c>
      <c r="C13" s="28" t="s">
        <v>29</v>
      </c>
      <c r="D13" s="25">
        <v>3024.35</v>
      </c>
      <c r="E13" s="44"/>
      <c r="F13" s="26">
        <v>3291.2</v>
      </c>
    </row>
    <row r="14" spans="2:9" x14ac:dyDescent="0.45">
      <c r="B14" s="27" t="s">
        <v>66</v>
      </c>
      <c r="C14" s="28" t="s">
        <v>29</v>
      </c>
      <c r="D14" s="25">
        <v>2091.65</v>
      </c>
      <c r="E14" s="44"/>
      <c r="F14" s="26">
        <v>2465.3000000000002</v>
      </c>
    </row>
    <row r="15" spans="2:9" x14ac:dyDescent="0.45">
      <c r="B15" s="27" t="s">
        <v>16</v>
      </c>
      <c r="C15" s="28" t="s">
        <v>29</v>
      </c>
      <c r="D15" s="25">
        <v>2553</v>
      </c>
      <c r="E15" s="44"/>
      <c r="F15" s="26">
        <v>2930.1</v>
      </c>
    </row>
    <row r="16" spans="2:9" x14ac:dyDescent="0.45">
      <c r="B16" s="27" t="s">
        <v>23</v>
      </c>
      <c r="C16" s="28" t="s">
        <v>29</v>
      </c>
      <c r="D16" s="25">
        <v>2765.55</v>
      </c>
      <c r="E16" s="44"/>
      <c r="F16" s="26">
        <v>3169.5</v>
      </c>
    </row>
    <row r="17" spans="2:6" x14ac:dyDescent="0.45">
      <c r="B17" s="27" t="s">
        <v>24</v>
      </c>
      <c r="C17" s="28" t="s">
        <v>29</v>
      </c>
      <c r="D17" s="25">
        <v>3392.3</v>
      </c>
      <c r="E17" s="44"/>
      <c r="F17" s="26">
        <v>3775.65</v>
      </c>
    </row>
    <row r="18" spans="2:6" x14ac:dyDescent="0.45">
      <c r="B18" s="27" t="s">
        <v>25</v>
      </c>
      <c r="C18" s="28" t="s">
        <v>29</v>
      </c>
      <c r="D18" s="25">
        <v>3019.65</v>
      </c>
      <c r="E18" s="44"/>
      <c r="F18" s="26">
        <v>3403.25</v>
      </c>
    </row>
    <row r="19" spans="2:6" x14ac:dyDescent="0.45">
      <c r="B19" s="27" t="s">
        <v>26</v>
      </c>
      <c r="C19" s="28" t="s">
        <v>29</v>
      </c>
      <c r="D19" s="25">
        <v>3713.95</v>
      </c>
      <c r="E19" s="44"/>
      <c r="F19" s="26">
        <v>4100.25</v>
      </c>
    </row>
    <row r="20" spans="2:6" x14ac:dyDescent="0.45">
      <c r="B20" s="27" t="s">
        <v>67</v>
      </c>
      <c r="C20" s="28" t="s">
        <v>29</v>
      </c>
      <c r="D20" s="25">
        <v>4069.5</v>
      </c>
      <c r="E20" s="44"/>
      <c r="F20" s="26">
        <v>4483.75</v>
      </c>
    </row>
    <row r="21" spans="2:6" x14ac:dyDescent="0.45">
      <c r="B21" s="27" t="s">
        <v>68</v>
      </c>
      <c r="C21" s="28" t="s">
        <v>29</v>
      </c>
      <c r="D21" s="25">
        <v>5159.3500000000004</v>
      </c>
      <c r="E21" s="44"/>
      <c r="F21" s="26">
        <v>5628.5</v>
      </c>
    </row>
    <row r="22" spans="2:6" x14ac:dyDescent="0.45">
      <c r="B22" s="27" t="s">
        <v>69</v>
      </c>
      <c r="C22" s="28" t="s">
        <v>29</v>
      </c>
      <c r="D22" s="25">
        <v>6172.3</v>
      </c>
      <c r="E22" s="44"/>
      <c r="F22" s="26">
        <v>6753.25</v>
      </c>
    </row>
    <row r="23" spans="2:6" x14ac:dyDescent="0.45">
      <c r="B23" s="27" t="s">
        <v>70</v>
      </c>
      <c r="C23" s="28" t="s">
        <v>29</v>
      </c>
      <c r="D23" s="25">
        <v>6655.35</v>
      </c>
      <c r="E23" s="44"/>
      <c r="F23" s="26">
        <v>7280.75</v>
      </c>
    </row>
    <row r="24" spans="2:6" x14ac:dyDescent="0.45">
      <c r="B24" s="27" t="s">
        <v>71</v>
      </c>
      <c r="C24" s="28" t="s">
        <v>29</v>
      </c>
      <c r="D24" s="25">
        <v>4793.55</v>
      </c>
      <c r="E24" s="44"/>
      <c r="F24" s="26">
        <v>5221.45</v>
      </c>
    </row>
    <row r="25" spans="2:6" x14ac:dyDescent="0.45">
      <c r="B25" s="27" t="s">
        <v>72</v>
      </c>
      <c r="C25" s="28" t="s">
        <v>29</v>
      </c>
      <c r="D25" s="25">
        <v>5356.2</v>
      </c>
      <c r="E25" s="44"/>
      <c r="F25" s="26">
        <v>6014.15</v>
      </c>
    </row>
    <row r="26" spans="2:6" x14ac:dyDescent="0.45">
      <c r="B26" s="27" t="s">
        <v>27</v>
      </c>
      <c r="C26" s="28" t="s">
        <v>30</v>
      </c>
      <c r="D26" s="25">
        <v>2152.9499999999998</v>
      </c>
      <c r="E26" s="44"/>
      <c r="F26" s="26">
        <v>2654.7</v>
      </c>
    </row>
    <row r="27" spans="2:6" x14ac:dyDescent="0.45">
      <c r="B27" s="29" t="s">
        <v>32</v>
      </c>
      <c r="C27" s="30" t="s">
        <v>15</v>
      </c>
      <c r="D27" s="31" t="s">
        <v>60</v>
      </c>
      <c r="E27" s="45" t="s">
        <v>136</v>
      </c>
      <c r="F27" s="32" t="s">
        <v>59</v>
      </c>
    </row>
    <row r="28" spans="2:6" x14ac:dyDescent="0.45">
      <c r="B28" s="27" t="s">
        <v>73</v>
      </c>
      <c r="C28" s="28" t="s">
        <v>33</v>
      </c>
      <c r="D28" s="25">
        <v>1707.1</v>
      </c>
      <c r="E28" s="44">
        <v>1651.55</v>
      </c>
      <c r="F28" s="26">
        <v>2424.9</v>
      </c>
    </row>
    <row r="29" spans="2:6" x14ac:dyDescent="0.45">
      <c r="B29" s="27" t="s">
        <v>74</v>
      </c>
      <c r="C29" s="28" t="s">
        <v>33</v>
      </c>
      <c r="D29" s="25">
        <v>1725.75</v>
      </c>
      <c r="E29" s="44">
        <v>1663.2</v>
      </c>
      <c r="F29" s="26">
        <v>2533.8000000000002</v>
      </c>
    </row>
    <row r="30" spans="2:6" x14ac:dyDescent="0.45">
      <c r="B30" s="27" t="s">
        <v>75</v>
      </c>
      <c r="C30" s="28" t="s">
        <v>33</v>
      </c>
      <c r="D30" s="25">
        <v>2245.1999999999998</v>
      </c>
      <c r="E30" s="44">
        <v>2171.25</v>
      </c>
      <c r="F30" s="26">
        <v>2675.75</v>
      </c>
    </row>
    <row r="31" spans="2:6" x14ac:dyDescent="0.45">
      <c r="B31" s="27" t="s">
        <v>76</v>
      </c>
      <c r="C31" s="28" t="s">
        <v>33</v>
      </c>
      <c r="D31" s="25">
        <v>1691.25</v>
      </c>
      <c r="E31" s="44">
        <v>1617.3</v>
      </c>
      <c r="F31" s="26">
        <v>2226.8000000000002</v>
      </c>
    </row>
    <row r="32" spans="2:6" x14ac:dyDescent="0.45">
      <c r="B32" s="27" t="s">
        <v>77</v>
      </c>
      <c r="C32" s="28" t="s">
        <v>33</v>
      </c>
      <c r="D32" s="25">
        <v>1836.65</v>
      </c>
      <c r="E32" s="44">
        <v>1751.1</v>
      </c>
      <c r="F32" s="26">
        <v>2383.5</v>
      </c>
    </row>
    <row r="33" spans="2:6" x14ac:dyDescent="0.45">
      <c r="B33" s="27" t="s">
        <v>78</v>
      </c>
      <c r="C33" s="28" t="s">
        <v>79</v>
      </c>
      <c r="D33" s="25">
        <v>1369.55</v>
      </c>
      <c r="E33" s="44"/>
      <c r="F33" s="26">
        <v>1688.55</v>
      </c>
    </row>
    <row r="34" spans="2:6" x14ac:dyDescent="0.45">
      <c r="B34" s="27" t="s">
        <v>80</v>
      </c>
      <c r="C34" s="28" t="s">
        <v>79</v>
      </c>
      <c r="D34" s="25">
        <v>489.7</v>
      </c>
      <c r="E34" s="44"/>
      <c r="F34" s="26">
        <v>668.6</v>
      </c>
    </row>
    <row r="35" spans="2:6" x14ac:dyDescent="0.45">
      <c r="B35" s="27" t="s">
        <v>81</v>
      </c>
      <c r="C35" s="28" t="s">
        <v>82</v>
      </c>
      <c r="D35" s="25">
        <v>74.88</v>
      </c>
      <c r="E35" s="44"/>
      <c r="F35" s="26">
        <v>98.73</v>
      </c>
    </row>
    <row r="36" spans="2:6" x14ac:dyDescent="0.45">
      <c r="B36" s="27" t="s">
        <v>83</v>
      </c>
      <c r="C36" s="28" t="s">
        <v>33</v>
      </c>
      <c r="D36" s="25">
        <v>3632.8</v>
      </c>
      <c r="E36" s="44"/>
      <c r="F36" s="26">
        <v>3905.1</v>
      </c>
    </row>
    <row r="37" spans="2:6" x14ac:dyDescent="0.45">
      <c r="B37" s="27" t="s">
        <v>84</v>
      </c>
      <c r="C37" s="28" t="s">
        <v>79</v>
      </c>
      <c r="D37" s="25">
        <v>3171.45</v>
      </c>
      <c r="E37" s="44"/>
      <c r="F37" s="26">
        <v>3697.45</v>
      </c>
    </row>
    <row r="38" spans="2:6" x14ac:dyDescent="0.45">
      <c r="B38" s="27" t="s">
        <v>85</v>
      </c>
      <c r="C38" s="28" t="s">
        <v>79</v>
      </c>
      <c r="D38" s="25">
        <v>1821.35</v>
      </c>
      <c r="E38" s="44"/>
      <c r="F38" s="26">
        <v>2347.35</v>
      </c>
    </row>
    <row r="39" spans="2:6" x14ac:dyDescent="0.45">
      <c r="B39" s="27" t="s">
        <v>86</v>
      </c>
      <c r="C39" s="28" t="s">
        <v>79</v>
      </c>
      <c r="D39" s="25">
        <v>3778.25</v>
      </c>
      <c r="E39" s="44"/>
      <c r="F39" s="26">
        <v>4303.8500000000004</v>
      </c>
    </row>
    <row r="40" spans="2:6" x14ac:dyDescent="0.45">
      <c r="B40" s="27" t="s">
        <v>87</v>
      </c>
      <c r="C40" s="28" t="s">
        <v>33</v>
      </c>
      <c r="D40" s="25">
        <v>39.5</v>
      </c>
      <c r="E40" s="44"/>
      <c r="F40" s="26">
        <v>54.5</v>
      </c>
    </row>
    <row r="41" spans="2:6" x14ac:dyDescent="0.45">
      <c r="B41" s="27" t="s">
        <v>88</v>
      </c>
      <c r="C41" s="28" t="s">
        <v>33</v>
      </c>
      <c r="D41" s="25">
        <v>83.55</v>
      </c>
      <c r="E41" s="44">
        <v>75.400000000000006</v>
      </c>
      <c r="F41" s="26">
        <v>96.35</v>
      </c>
    </row>
    <row r="42" spans="2:6" x14ac:dyDescent="0.45">
      <c r="B42" s="27" t="s">
        <v>89</v>
      </c>
      <c r="C42" s="28" t="s">
        <v>33</v>
      </c>
      <c r="D42" s="25">
        <v>108.55</v>
      </c>
      <c r="E42" s="44">
        <v>100.4</v>
      </c>
      <c r="F42" s="26">
        <v>121.35</v>
      </c>
    </row>
    <row r="43" spans="2:6" x14ac:dyDescent="0.45">
      <c r="B43" s="27" t="s">
        <v>90</v>
      </c>
      <c r="C43" s="28" t="s">
        <v>33</v>
      </c>
      <c r="D43" s="25">
        <v>196.95</v>
      </c>
      <c r="E43" s="44">
        <v>188.8</v>
      </c>
      <c r="F43" s="26">
        <v>209.75</v>
      </c>
    </row>
    <row r="44" spans="2:6" x14ac:dyDescent="0.45">
      <c r="B44" s="27" t="s">
        <v>91</v>
      </c>
      <c r="C44" s="28" t="s">
        <v>33</v>
      </c>
      <c r="D44" s="25">
        <v>187</v>
      </c>
      <c r="E44" s="44">
        <v>178.85</v>
      </c>
      <c r="F44" s="26">
        <v>199.8</v>
      </c>
    </row>
    <row r="45" spans="2:6" x14ac:dyDescent="0.45">
      <c r="B45" s="27" t="s">
        <v>92</v>
      </c>
      <c r="C45" s="28" t="s">
        <v>33</v>
      </c>
      <c r="D45" s="25">
        <v>188.6</v>
      </c>
      <c r="E45" s="44">
        <v>180.45</v>
      </c>
      <c r="F45" s="26">
        <v>201.4</v>
      </c>
    </row>
    <row r="46" spans="2:6" x14ac:dyDescent="0.45">
      <c r="B46" s="27" t="s">
        <v>93</v>
      </c>
      <c r="C46" s="28" t="s">
        <v>33</v>
      </c>
      <c r="D46" s="25">
        <v>70.64</v>
      </c>
      <c r="E46" s="44">
        <v>62.5</v>
      </c>
      <c r="F46" s="26">
        <v>83.45</v>
      </c>
    </row>
    <row r="47" spans="2:6" x14ac:dyDescent="0.45">
      <c r="B47" s="27" t="s">
        <v>94</v>
      </c>
      <c r="C47" s="28" t="s">
        <v>33</v>
      </c>
      <c r="D47" s="25">
        <v>96.25</v>
      </c>
      <c r="E47" s="44">
        <v>88.1</v>
      </c>
      <c r="F47" s="26">
        <v>109.05</v>
      </c>
    </row>
    <row r="48" spans="2:6" x14ac:dyDescent="0.45">
      <c r="B48" s="29" t="s">
        <v>95</v>
      </c>
      <c r="C48" s="30" t="s">
        <v>15</v>
      </c>
      <c r="D48" s="31" t="s">
        <v>60</v>
      </c>
      <c r="E48" s="45" t="s">
        <v>136</v>
      </c>
      <c r="F48" s="32" t="s">
        <v>59</v>
      </c>
    </row>
    <row r="49" spans="2:6" x14ac:dyDescent="0.45">
      <c r="B49" s="27" t="s">
        <v>96</v>
      </c>
      <c r="C49" s="28" t="s">
        <v>33</v>
      </c>
      <c r="D49" s="40">
        <v>245.85</v>
      </c>
      <c r="E49" s="46">
        <v>186.1</v>
      </c>
      <c r="F49" s="41">
        <v>339.25</v>
      </c>
    </row>
    <row r="50" spans="2:6" x14ac:dyDescent="0.45">
      <c r="B50" s="27" t="s">
        <v>34</v>
      </c>
      <c r="C50" s="28" t="s">
        <v>33</v>
      </c>
      <c r="D50" s="40">
        <v>16.75</v>
      </c>
      <c r="E50" s="46">
        <v>14.05</v>
      </c>
      <c r="F50" s="41">
        <v>20.9</v>
      </c>
    </row>
    <row r="51" spans="2:6" x14ac:dyDescent="0.45">
      <c r="B51" s="27" t="s">
        <v>97</v>
      </c>
      <c r="C51" s="28" t="s">
        <v>33</v>
      </c>
      <c r="D51" s="40">
        <v>15.25</v>
      </c>
      <c r="E51" s="46">
        <v>12.55</v>
      </c>
      <c r="F51" s="41">
        <v>19.45</v>
      </c>
    </row>
    <row r="52" spans="2:6" x14ac:dyDescent="0.45">
      <c r="B52" s="27" t="s">
        <v>98</v>
      </c>
      <c r="C52" s="28" t="s">
        <v>33</v>
      </c>
      <c r="D52" s="40">
        <v>53.45</v>
      </c>
      <c r="E52" s="46">
        <v>50.55</v>
      </c>
      <c r="F52" s="41">
        <v>57.95</v>
      </c>
    </row>
    <row r="53" spans="2:6" x14ac:dyDescent="0.45">
      <c r="B53" s="27" t="s">
        <v>35</v>
      </c>
      <c r="C53" s="28" t="s">
        <v>33</v>
      </c>
      <c r="D53" s="40">
        <v>15.4</v>
      </c>
      <c r="E53" s="46">
        <v>13.1</v>
      </c>
      <c r="F53" s="41">
        <v>18.95</v>
      </c>
    </row>
    <row r="54" spans="2:6" x14ac:dyDescent="0.45">
      <c r="B54" s="27" t="s">
        <v>99</v>
      </c>
      <c r="C54" s="28" t="s">
        <v>38</v>
      </c>
      <c r="D54" s="40">
        <v>77.150000000000006</v>
      </c>
      <c r="E54" s="46"/>
      <c r="F54" s="41">
        <v>106.45</v>
      </c>
    </row>
    <row r="55" spans="2:6" x14ac:dyDescent="0.45">
      <c r="B55" s="27" t="s">
        <v>100</v>
      </c>
      <c r="C55" s="28" t="s">
        <v>33</v>
      </c>
      <c r="D55" s="40">
        <v>165.1</v>
      </c>
      <c r="E55" s="46">
        <v>125</v>
      </c>
      <c r="F55" s="41">
        <v>227.85</v>
      </c>
    </row>
    <row r="56" spans="2:6" x14ac:dyDescent="0.45">
      <c r="B56" s="27" t="s">
        <v>39</v>
      </c>
      <c r="C56" s="28" t="s">
        <v>33</v>
      </c>
      <c r="D56" s="40">
        <v>110.85</v>
      </c>
      <c r="E56" s="46">
        <v>83.95</v>
      </c>
      <c r="F56" s="41">
        <v>153</v>
      </c>
    </row>
    <row r="57" spans="2:6" x14ac:dyDescent="0.45">
      <c r="B57" s="27" t="s">
        <v>40</v>
      </c>
      <c r="C57" s="28" t="s">
        <v>28</v>
      </c>
      <c r="D57" s="40">
        <v>73.75</v>
      </c>
      <c r="E57" s="46"/>
      <c r="F57" s="41">
        <v>101.8</v>
      </c>
    </row>
    <row r="58" spans="2:6" x14ac:dyDescent="0.45">
      <c r="B58" s="27" t="s">
        <v>101</v>
      </c>
      <c r="C58" s="28" t="s">
        <v>28</v>
      </c>
      <c r="D58" s="40">
        <v>88.75</v>
      </c>
      <c r="E58" s="46"/>
      <c r="F58" s="41">
        <v>122.5</v>
      </c>
    </row>
    <row r="59" spans="2:6" x14ac:dyDescent="0.45">
      <c r="B59" s="27" t="s">
        <v>102</v>
      </c>
      <c r="C59" s="28" t="s">
        <v>33</v>
      </c>
      <c r="D59" s="40">
        <v>103.45</v>
      </c>
      <c r="E59" s="46"/>
      <c r="F59" s="41">
        <v>138.9</v>
      </c>
    </row>
    <row r="60" spans="2:6" x14ac:dyDescent="0.45">
      <c r="B60" s="27" t="s">
        <v>36</v>
      </c>
      <c r="C60" s="28" t="s">
        <v>33</v>
      </c>
      <c r="D60" s="40">
        <v>6.4</v>
      </c>
      <c r="E60" s="46">
        <v>4.8499999999999996</v>
      </c>
      <c r="F60" s="41">
        <v>8.85</v>
      </c>
    </row>
    <row r="61" spans="2:6" x14ac:dyDescent="0.45">
      <c r="B61" s="27" t="s">
        <v>103</v>
      </c>
      <c r="C61" s="28" t="s">
        <v>104</v>
      </c>
      <c r="D61" s="40">
        <v>44.2</v>
      </c>
      <c r="E61" s="46">
        <v>33.450000000000003</v>
      </c>
      <c r="F61" s="41">
        <v>61</v>
      </c>
    </row>
    <row r="62" spans="2:6" x14ac:dyDescent="0.45">
      <c r="B62" s="27" t="s">
        <v>105</v>
      </c>
      <c r="C62" s="28" t="s">
        <v>33</v>
      </c>
      <c r="D62" s="40">
        <v>28.75</v>
      </c>
      <c r="E62" s="46">
        <v>23.2</v>
      </c>
      <c r="F62" s="41">
        <v>40.549999999999997</v>
      </c>
    </row>
    <row r="63" spans="2:6" x14ac:dyDescent="0.45">
      <c r="B63" s="27" t="s">
        <v>106</v>
      </c>
      <c r="C63" s="28" t="s">
        <v>33</v>
      </c>
      <c r="D63" s="40">
        <v>83.35</v>
      </c>
      <c r="E63" s="46">
        <v>65.25</v>
      </c>
      <c r="F63" s="41">
        <v>111.55</v>
      </c>
    </row>
    <row r="64" spans="2:6" x14ac:dyDescent="0.45">
      <c r="B64" s="27" t="s">
        <v>37</v>
      </c>
      <c r="C64" s="28" t="s">
        <v>38</v>
      </c>
      <c r="D64" s="40">
        <v>143.55000000000001</v>
      </c>
      <c r="E64" s="46">
        <v>132.05000000000001</v>
      </c>
      <c r="F64" s="41">
        <v>161.6</v>
      </c>
    </row>
    <row r="65" spans="2:6" x14ac:dyDescent="0.45">
      <c r="B65" s="27" t="s">
        <v>107</v>
      </c>
      <c r="C65" s="28" t="s">
        <v>33</v>
      </c>
      <c r="D65" s="40">
        <v>12.05</v>
      </c>
      <c r="E65" s="46">
        <v>9.6</v>
      </c>
      <c r="F65" s="41">
        <v>15.95</v>
      </c>
    </row>
    <row r="66" spans="2:6" x14ac:dyDescent="0.45">
      <c r="B66" s="27" t="s">
        <v>108</v>
      </c>
      <c r="C66" s="28" t="s">
        <v>33</v>
      </c>
      <c r="D66" s="40">
        <v>34.15</v>
      </c>
      <c r="E66" s="46">
        <v>25.85</v>
      </c>
      <c r="F66" s="41">
        <v>47.1</v>
      </c>
    </row>
    <row r="67" spans="2:6" x14ac:dyDescent="0.45">
      <c r="B67" s="27" t="s">
        <v>109</v>
      </c>
      <c r="C67" s="28" t="s">
        <v>33</v>
      </c>
      <c r="D67" s="40">
        <v>23.75</v>
      </c>
      <c r="E67" s="46"/>
      <c r="F67" s="41">
        <v>55.95</v>
      </c>
    </row>
    <row r="68" spans="2:6" x14ac:dyDescent="0.45">
      <c r="B68" s="29" t="s">
        <v>46</v>
      </c>
      <c r="C68" s="30" t="s">
        <v>15</v>
      </c>
      <c r="D68" s="31" t="s">
        <v>60</v>
      </c>
      <c r="E68" s="45" t="s">
        <v>136</v>
      </c>
      <c r="F68" s="32" t="s">
        <v>59</v>
      </c>
    </row>
    <row r="69" spans="2:6" x14ac:dyDescent="0.45">
      <c r="B69" s="27" t="s">
        <v>110</v>
      </c>
      <c r="C69" s="28" t="s">
        <v>41</v>
      </c>
      <c r="D69" s="40">
        <v>414.1</v>
      </c>
      <c r="E69" s="46"/>
      <c r="F69" s="41">
        <v>544.35</v>
      </c>
    </row>
    <row r="70" spans="2:6" x14ac:dyDescent="0.45">
      <c r="B70" s="27" t="s">
        <v>111</v>
      </c>
      <c r="C70" s="28" t="s">
        <v>41</v>
      </c>
      <c r="D70" s="40">
        <v>512.1</v>
      </c>
      <c r="E70" s="46"/>
      <c r="F70" s="41">
        <v>709.75</v>
      </c>
    </row>
    <row r="71" spans="2:6" x14ac:dyDescent="0.45">
      <c r="B71" s="27" t="s">
        <v>112</v>
      </c>
      <c r="C71" s="28" t="s">
        <v>33</v>
      </c>
      <c r="D71" s="40">
        <v>113.1</v>
      </c>
      <c r="E71" s="46">
        <v>85.6</v>
      </c>
      <c r="F71" s="41">
        <v>156.05000000000001</v>
      </c>
    </row>
    <row r="72" spans="2:6" x14ac:dyDescent="0.45">
      <c r="B72" s="27" t="s">
        <v>113</v>
      </c>
      <c r="C72" s="28" t="s">
        <v>114</v>
      </c>
      <c r="D72" s="40">
        <v>324.75</v>
      </c>
      <c r="E72" s="46">
        <v>317.45</v>
      </c>
      <c r="F72" s="41">
        <v>336.1</v>
      </c>
    </row>
    <row r="73" spans="2:6" x14ac:dyDescent="0.45">
      <c r="B73" s="27" t="s">
        <v>115</v>
      </c>
      <c r="C73" s="28" t="s">
        <v>33</v>
      </c>
      <c r="D73" s="40">
        <v>23.5</v>
      </c>
      <c r="E73" s="46">
        <v>17.75</v>
      </c>
      <c r="F73" s="41">
        <v>32.4</v>
      </c>
    </row>
    <row r="74" spans="2:6" x14ac:dyDescent="0.45">
      <c r="B74" s="27" t="s">
        <v>116</v>
      </c>
      <c r="C74" s="28" t="s">
        <v>43</v>
      </c>
      <c r="D74" s="40">
        <v>62.9</v>
      </c>
      <c r="E74" s="46">
        <v>47.6</v>
      </c>
      <c r="F74" s="41">
        <v>86.75</v>
      </c>
    </row>
    <row r="75" spans="2:6" x14ac:dyDescent="0.45">
      <c r="B75" s="27" t="s">
        <v>117</v>
      </c>
      <c r="C75" s="28" t="s">
        <v>43</v>
      </c>
      <c r="D75" s="40">
        <v>97.35</v>
      </c>
      <c r="E75" s="46"/>
      <c r="F75" s="41">
        <v>134.35</v>
      </c>
    </row>
    <row r="76" spans="2:6" x14ac:dyDescent="0.45">
      <c r="B76" s="27" t="s">
        <v>146</v>
      </c>
      <c r="C76" s="28" t="s">
        <v>29</v>
      </c>
      <c r="D76" s="40">
        <v>247.2</v>
      </c>
      <c r="E76" s="46"/>
      <c r="F76" s="41">
        <v>346.7</v>
      </c>
    </row>
    <row r="77" spans="2:6" x14ac:dyDescent="0.45">
      <c r="B77" s="27" t="s">
        <v>147</v>
      </c>
      <c r="C77" s="28" t="s">
        <v>29</v>
      </c>
      <c r="D77" s="40">
        <v>246.85</v>
      </c>
      <c r="E77" s="46"/>
      <c r="F77" s="41">
        <v>345.1</v>
      </c>
    </row>
    <row r="78" spans="2:6" x14ac:dyDescent="0.45">
      <c r="B78" s="27" t="s">
        <v>118</v>
      </c>
      <c r="C78" s="28" t="s">
        <v>33</v>
      </c>
      <c r="D78" s="40">
        <v>69.400000000000006</v>
      </c>
      <c r="E78" s="46">
        <v>52.55</v>
      </c>
      <c r="F78" s="41">
        <v>95.75</v>
      </c>
    </row>
    <row r="79" spans="2:6" x14ac:dyDescent="0.45">
      <c r="B79" s="27" t="s">
        <v>119</v>
      </c>
      <c r="C79" s="28" t="s">
        <v>120</v>
      </c>
      <c r="D79" s="40">
        <v>84.75</v>
      </c>
      <c r="E79" s="46"/>
      <c r="F79" s="41">
        <v>117</v>
      </c>
    </row>
    <row r="80" spans="2:6" x14ac:dyDescent="0.45">
      <c r="B80" s="27" t="s">
        <v>121</v>
      </c>
      <c r="C80" s="28" t="s">
        <v>44</v>
      </c>
      <c r="D80" s="40">
        <v>7.1</v>
      </c>
      <c r="E80" s="46"/>
      <c r="F80" s="41">
        <v>9.8000000000000007</v>
      </c>
    </row>
    <row r="81" spans="2:6" x14ac:dyDescent="0.45">
      <c r="B81" s="27" t="s">
        <v>122</v>
      </c>
      <c r="C81" s="28" t="s">
        <v>44</v>
      </c>
      <c r="D81" s="40">
        <v>87.15</v>
      </c>
      <c r="E81" s="46"/>
      <c r="F81" s="41">
        <v>120.25</v>
      </c>
    </row>
    <row r="82" spans="2:6" ht="14.65" thickBot="1" x14ac:dyDescent="0.5">
      <c r="B82" s="33" t="s">
        <v>42</v>
      </c>
      <c r="C82" s="34" t="s">
        <v>45</v>
      </c>
      <c r="D82" s="42">
        <v>125.4</v>
      </c>
      <c r="E82" s="47">
        <v>94.95</v>
      </c>
      <c r="F82" s="43">
        <v>173.05</v>
      </c>
    </row>
    <row r="84" spans="2:6" x14ac:dyDescent="0.45">
      <c r="B84" s="16"/>
    </row>
    <row r="86" spans="2:6" x14ac:dyDescent="0.45">
      <c r="B86" s="16"/>
    </row>
    <row r="89" spans="2:6" x14ac:dyDescent="0.45">
      <c r="B89" s="16"/>
    </row>
    <row r="91" spans="2:6" x14ac:dyDescent="0.45">
      <c r="B91" s="16"/>
    </row>
    <row r="94" spans="2:6" x14ac:dyDescent="0.45">
      <c r="B94" s="16"/>
    </row>
    <row r="96" spans="2:6" x14ac:dyDescent="0.45">
      <c r="B96" s="16"/>
    </row>
    <row r="99" spans="2:2" x14ac:dyDescent="0.45">
      <c r="B99" s="16"/>
    </row>
    <row r="101" spans="2:2" x14ac:dyDescent="0.45">
      <c r="B101" s="16"/>
    </row>
    <row r="104" spans="2:2" x14ac:dyDescent="0.45">
      <c r="B104" s="16"/>
    </row>
    <row r="106" spans="2:2" x14ac:dyDescent="0.45">
      <c r="B106" s="16"/>
    </row>
    <row r="109" spans="2:2" x14ac:dyDescent="0.45">
      <c r="B109" s="16"/>
    </row>
    <row r="111" spans="2:2" x14ac:dyDescent="0.45">
      <c r="B111" s="16"/>
    </row>
    <row r="114" spans="2:2" x14ac:dyDescent="0.45">
      <c r="B114" s="16"/>
    </row>
    <row r="116" spans="2:2" x14ac:dyDescent="0.45">
      <c r="B116" s="16"/>
    </row>
    <row r="119" spans="2:2" x14ac:dyDescent="0.45">
      <c r="B119" s="16"/>
    </row>
    <row r="121" spans="2:2" x14ac:dyDescent="0.45">
      <c r="B121" s="16"/>
    </row>
    <row r="125" spans="2:2" x14ac:dyDescent="0.45">
      <c r="B125" s="16"/>
    </row>
    <row r="126" spans="2:2" x14ac:dyDescent="0.45">
      <c r="B126" s="16"/>
    </row>
    <row r="127" spans="2:2" x14ac:dyDescent="0.45">
      <c r="B127" s="16"/>
    </row>
    <row r="130" spans="2:2" x14ac:dyDescent="0.45">
      <c r="B130" s="16"/>
    </row>
    <row r="131" spans="2:2" x14ac:dyDescent="0.45">
      <c r="B131" s="16"/>
    </row>
    <row r="132" spans="2:2" x14ac:dyDescent="0.45">
      <c r="B132" s="16"/>
    </row>
    <row r="135" spans="2:2" x14ac:dyDescent="0.45">
      <c r="B135" s="16"/>
    </row>
    <row r="136" spans="2:2" x14ac:dyDescent="0.45">
      <c r="B136" s="16"/>
    </row>
    <row r="137" spans="2:2" x14ac:dyDescent="0.45">
      <c r="B137" s="16"/>
    </row>
    <row r="140" spans="2:2" x14ac:dyDescent="0.45">
      <c r="B140" s="16"/>
    </row>
    <row r="141" spans="2:2" x14ac:dyDescent="0.45">
      <c r="B141" s="16"/>
    </row>
    <row r="142" spans="2:2" x14ac:dyDescent="0.45">
      <c r="B142" s="16"/>
    </row>
    <row r="145" spans="2:2" x14ac:dyDescent="0.45">
      <c r="B145" s="16"/>
    </row>
    <row r="146" spans="2:2" x14ac:dyDescent="0.45">
      <c r="B146" s="16"/>
    </row>
    <row r="147" spans="2:2" x14ac:dyDescent="0.45">
      <c r="B147" s="16"/>
    </row>
    <row r="150" spans="2:2" x14ac:dyDescent="0.45">
      <c r="B150" s="16"/>
    </row>
    <row r="152" spans="2:2" x14ac:dyDescent="0.45">
      <c r="B152" s="16"/>
    </row>
    <row r="155" spans="2:2" x14ac:dyDescent="0.45">
      <c r="B155" s="16"/>
    </row>
    <row r="157" spans="2:2" x14ac:dyDescent="0.45">
      <c r="B157" s="16"/>
    </row>
    <row r="160" spans="2:2" x14ac:dyDescent="0.45">
      <c r="B160" s="16"/>
    </row>
    <row r="162" spans="2:2" x14ac:dyDescent="0.45">
      <c r="B162" s="16"/>
    </row>
    <row r="165" spans="2:2" x14ac:dyDescent="0.45">
      <c r="B165" s="16"/>
    </row>
    <row r="167" spans="2:2" x14ac:dyDescent="0.45">
      <c r="B167" s="16"/>
    </row>
    <row r="170" spans="2:2" x14ac:dyDescent="0.45">
      <c r="B170" s="16"/>
    </row>
    <row r="172" spans="2:2" x14ac:dyDescent="0.45">
      <c r="B172" s="16"/>
    </row>
    <row r="175" spans="2:2" x14ac:dyDescent="0.45">
      <c r="B175" s="16"/>
    </row>
    <row r="177" spans="2:2" x14ac:dyDescent="0.45">
      <c r="B177" s="16"/>
    </row>
    <row r="180" spans="2:2" x14ac:dyDescent="0.45">
      <c r="B180" s="16"/>
    </row>
    <row r="182" spans="2:2" x14ac:dyDescent="0.45">
      <c r="B182" s="16"/>
    </row>
    <row r="185" spans="2:2" x14ac:dyDescent="0.45">
      <c r="B185" s="16"/>
    </row>
    <row r="187" spans="2:2" x14ac:dyDescent="0.45">
      <c r="B187" s="16"/>
    </row>
    <row r="190" spans="2:2" x14ac:dyDescent="0.45">
      <c r="B190" s="16"/>
    </row>
    <row r="191" spans="2:2" x14ac:dyDescent="0.45">
      <c r="B191" s="16"/>
    </row>
    <row r="192" spans="2:2" x14ac:dyDescent="0.45">
      <c r="B192" s="16"/>
    </row>
    <row r="195" spans="2:2" x14ac:dyDescent="0.45">
      <c r="B195" s="16"/>
    </row>
    <row r="196" spans="2:2" x14ac:dyDescent="0.45">
      <c r="B196" s="16"/>
    </row>
    <row r="197" spans="2:2" x14ac:dyDescent="0.45">
      <c r="B197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2022-09-07T21:29:23Z</dcterms:modified>
</cp:coreProperties>
</file>